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8915" windowHeight="11820"/>
  </bookViews>
  <sheets>
    <sheet name="Resistances" sheetId="3" r:id="rId1"/>
    <sheet name="Vendeur 1" sheetId="1" r:id="rId2"/>
    <sheet name="Vendeur 2" sheetId="2" r:id="rId3"/>
  </sheets>
  <calcPr calcId="145621"/>
</workbook>
</file>

<file path=xl/calcChain.xml><?xml version="1.0" encoding="utf-8"?>
<calcChain xmlns="http://schemas.openxmlformats.org/spreadsheetml/2006/main">
  <c r="G31" i="3" l="1"/>
  <c r="H31" i="3"/>
  <c r="F31" i="3"/>
  <c r="AI3" i="3" l="1"/>
  <c r="AF4" i="3"/>
  <c r="AG4" i="3"/>
  <c r="AI4" i="3"/>
  <c r="AJ4" i="3"/>
  <c r="AF5" i="3"/>
  <c r="AG5" i="3"/>
  <c r="AH5" i="3"/>
  <c r="AI5" i="3"/>
  <c r="AJ5" i="3"/>
  <c r="AJ7" i="3"/>
  <c r="AG8" i="3"/>
  <c r="AI8" i="3"/>
  <c r="AJ8" i="3"/>
  <c r="AF9" i="3"/>
  <c r="AH9" i="3"/>
  <c r="AI9" i="3"/>
  <c r="AF10" i="3"/>
  <c r="AG10" i="3"/>
  <c r="AI10" i="3"/>
  <c r="AJ10" i="3"/>
  <c r="AF11" i="3"/>
  <c r="AG11" i="3"/>
  <c r="AI11" i="3"/>
  <c r="AJ11" i="3"/>
  <c r="AF12" i="3"/>
  <c r="AG12" i="3"/>
  <c r="AI12" i="3"/>
  <c r="AJ12" i="3"/>
  <c r="AF13" i="3"/>
  <c r="AG13" i="3"/>
  <c r="AI13" i="3"/>
  <c r="AJ13" i="3"/>
  <c r="AF14" i="3"/>
  <c r="AG14" i="3"/>
  <c r="AH14" i="3"/>
  <c r="AI14" i="3"/>
  <c r="AJ14" i="3"/>
  <c r="AF15" i="3"/>
  <c r="AG15" i="3"/>
  <c r="AH15" i="3"/>
  <c r="AI15" i="3"/>
  <c r="AJ15" i="3"/>
  <c r="AF16" i="3"/>
  <c r="AG16" i="3"/>
  <c r="AH16" i="3"/>
  <c r="AI16" i="3"/>
  <c r="AJ16" i="3"/>
  <c r="AJ2" i="3"/>
  <c r="H5" i="3"/>
  <c r="I5" i="3"/>
  <c r="J5" i="3"/>
  <c r="K5" i="3"/>
  <c r="L5" i="3"/>
  <c r="M5" i="3"/>
  <c r="N5" i="3"/>
  <c r="T5" i="3" s="1"/>
  <c r="AE5" i="3" s="1"/>
  <c r="AK5" i="3" s="1"/>
  <c r="O5" i="3"/>
  <c r="P5" i="3"/>
  <c r="Q5" i="3"/>
  <c r="R5" i="3"/>
  <c r="S5" i="3"/>
  <c r="U5" i="3"/>
  <c r="V5" i="3"/>
  <c r="W5" i="3"/>
  <c r="X5" i="3"/>
  <c r="Y5" i="3"/>
  <c r="Z5" i="3"/>
  <c r="AA5" i="3"/>
  <c r="AB5" i="3"/>
  <c r="AC5" i="3"/>
  <c r="AD5" i="3"/>
  <c r="AC3" i="3"/>
  <c r="AE3" i="3"/>
  <c r="AK3" i="3" s="1"/>
  <c r="Z4" i="3"/>
  <c r="AA4" i="3"/>
  <c r="AC4" i="3"/>
  <c r="AD4" i="3"/>
  <c r="AE4" i="3"/>
  <c r="AK4" i="3" s="1"/>
  <c r="AD7" i="3"/>
  <c r="AE7" i="3"/>
  <c r="AK7" i="3" s="1"/>
  <c r="AA8" i="3"/>
  <c r="AC8" i="3"/>
  <c r="AD8" i="3"/>
  <c r="AE8" i="3"/>
  <c r="AK8" i="3" s="1"/>
  <c r="Z9" i="3"/>
  <c r="AB9" i="3"/>
  <c r="AC9" i="3"/>
  <c r="AE9" i="3"/>
  <c r="AK9" i="3" s="1"/>
  <c r="Z10" i="3"/>
  <c r="AA10" i="3"/>
  <c r="AC10" i="3"/>
  <c r="AD10" i="3"/>
  <c r="AE10" i="3"/>
  <c r="AK10" i="3" s="1"/>
  <c r="Z11" i="3"/>
  <c r="AA11" i="3"/>
  <c r="AC11" i="3"/>
  <c r="AD11" i="3"/>
  <c r="AE11" i="3"/>
  <c r="AK11" i="3" s="1"/>
  <c r="Z12" i="3"/>
  <c r="AA12" i="3"/>
  <c r="AC12" i="3"/>
  <c r="AD12" i="3"/>
  <c r="AE12" i="3"/>
  <c r="AK12" i="3" s="1"/>
  <c r="Z13" i="3"/>
  <c r="AA13" i="3"/>
  <c r="AC13" i="3"/>
  <c r="AD13" i="3"/>
  <c r="AE13" i="3"/>
  <c r="AK13" i="3" s="1"/>
  <c r="Z14" i="3"/>
  <c r="AA14" i="3"/>
  <c r="AB14" i="3"/>
  <c r="AC14" i="3"/>
  <c r="AD14" i="3"/>
  <c r="Z15" i="3"/>
  <c r="AA15" i="3"/>
  <c r="AB15" i="3"/>
  <c r="AC15" i="3"/>
  <c r="AD15" i="3"/>
  <c r="Z16" i="3"/>
  <c r="AA16" i="3"/>
  <c r="AB16" i="3"/>
  <c r="AC16" i="3"/>
  <c r="AD16" i="3"/>
  <c r="AD2" i="3"/>
  <c r="AE2" i="3"/>
  <c r="AK2" i="3" s="1"/>
  <c r="X3" i="3"/>
  <c r="U4" i="3"/>
  <c r="V4" i="3"/>
  <c r="X4" i="3"/>
  <c r="Y4" i="3"/>
  <c r="Y7" i="3"/>
  <c r="V8" i="3"/>
  <c r="X8" i="3"/>
  <c r="Y8" i="3"/>
  <c r="U9" i="3"/>
  <c r="W9" i="3"/>
  <c r="X9" i="3"/>
  <c r="U10" i="3"/>
  <c r="V10" i="3"/>
  <c r="X10" i="3"/>
  <c r="Y10" i="3"/>
  <c r="U11" i="3"/>
  <c r="V11" i="3"/>
  <c r="X11" i="3"/>
  <c r="Y11" i="3"/>
  <c r="U12" i="3"/>
  <c r="V12" i="3"/>
  <c r="X12" i="3"/>
  <c r="Y12" i="3"/>
  <c r="U13" i="3"/>
  <c r="V13" i="3"/>
  <c r="X13" i="3"/>
  <c r="Y13" i="3"/>
  <c r="U14" i="3"/>
  <c r="V14" i="3"/>
  <c r="W14" i="3"/>
  <c r="X14" i="3"/>
  <c r="Y14" i="3"/>
  <c r="U15" i="3"/>
  <c r="V15" i="3"/>
  <c r="W15" i="3"/>
  <c r="X15" i="3"/>
  <c r="Y15" i="3"/>
  <c r="U16" i="3"/>
  <c r="V16" i="3"/>
  <c r="W16" i="3"/>
  <c r="X16" i="3"/>
  <c r="Y16" i="3"/>
  <c r="Y2" i="3"/>
  <c r="R3" i="3"/>
  <c r="T3" i="3"/>
  <c r="O4" i="3"/>
  <c r="P4" i="3"/>
  <c r="R4" i="3"/>
  <c r="S4" i="3"/>
  <c r="T4" i="3"/>
  <c r="S7" i="3"/>
  <c r="T7" i="3"/>
  <c r="P8" i="3"/>
  <c r="R8" i="3"/>
  <c r="S8" i="3"/>
  <c r="T8" i="3"/>
  <c r="O9" i="3"/>
  <c r="Q9" i="3"/>
  <c r="R9" i="3"/>
  <c r="T9" i="3"/>
  <c r="O10" i="3"/>
  <c r="P10" i="3"/>
  <c r="R10" i="3"/>
  <c r="S10" i="3"/>
  <c r="T10" i="3"/>
  <c r="O11" i="3"/>
  <c r="P11" i="3"/>
  <c r="R11" i="3"/>
  <c r="S11" i="3"/>
  <c r="T11" i="3"/>
  <c r="O12" i="3"/>
  <c r="P12" i="3"/>
  <c r="R12" i="3"/>
  <c r="S12" i="3"/>
  <c r="T12" i="3"/>
  <c r="O13" i="3"/>
  <c r="P13" i="3"/>
  <c r="R13" i="3"/>
  <c r="S13" i="3"/>
  <c r="T13" i="3"/>
  <c r="O14" i="3"/>
  <c r="P14" i="3"/>
  <c r="Q14" i="3"/>
  <c r="R14" i="3"/>
  <c r="S14" i="3"/>
  <c r="O15" i="3"/>
  <c r="P15" i="3"/>
  <c r="Q15" i="3"/>
  <c r="R15" i="3"/>
  <c r="S15" i="3"/>
  <c r="O16" i="3"/>
  <c r="P16" i="3"/>
  <c r="Q16" i="3"/>
  <c r="R16" i="3"/>
  <c r="S16" i="3"/>
  <c r="S2" i="3"/>
  <c r="T2" i="3"/>
  <c r="L3" i="3"/>
  <c r="N3" i="3"/>
  <c r="I4" i="3"/>
  <c r="J4" i="3"/>
  <c r="L4" i="3"/>
  <c r="M4" i="3"/>
  <c r="N4" i="3"/>
  <c r="M7" i="3"/>
  <c r="N7" i="3"/>
  <c r="J8" i="3"/>
  <c r="L8" i="3"/>
  <c r="M8" i="3"/>
  <c r="N8" i="3"/>
  <c r="I9" i="3"/>
  <c r="K9" i="3"/>
  <c r="L9" i="3"/>
  <c r="N9" i="3"/>
  <c r="I10" i="3"/>
  <c r="J10" i="3"/>
  <c r="L10" i="3"/>
  <c r="M10" i="3"/>
  <c r="N10" i="3"/>
  <c r="I11" i="3"/>
  <c r="J11" i="3"/>
  <c r="L11" i="3"/>
  <c r="M11" i="3"/>
  <c r="N11" i="3"/>
  <c r="I12" i="3"/>
  <c r="J12" i="3"/>
  <c r="L12" i="3"/>
  <c r="M12" i="3"/>
  <c r="N12" i="3"/>
  <c r="I13" i="3"/>
  <c r="J13" i="3"/>
  <c r="L13" i="3"/>
  <c r="M13" i="3"/>
  <c r="N13" i="3"/>
  <c r="I14" i="3"/>
  <c r="J14" i="3"/>
  <c r="K14" i="3"/>
  <c r="L14" i="3"/>
  <c r="M14" i="3"/>
  <c r="N14" i="3"/>
  <c r="T14" i="3" s="1"/>
  <c r="I15" i="3"/>
  <c r="J15" i="3"/>
  <c r="K15" i="3"/>
  <c r="L15" i="3"/>
  <c r="M15" i="3"/>
  <c r="N15" i="3"/>
  <c r="T15" i="3" s="1"/>
  <c r="I16" i="3"/>
  <c r="J16" i="3"/>
  <c r="K16" i="3"/>
  <c r="L16" i="3"/>
  <c r="M16" i="3"/>
  <c r="N16" i="3"/>
  <c r="T16" i="3" s="1"/>
  <c r="M2" i="3"/>
  <c r="N2" i="3"/>
  <c r="H7" i="3"/>
  <c r="H3" i="3"/>
  <c r="H4" i="3"/>
  <c r="H8" i="3"/>
  <c r="H9" i="3"/>
  <c r="H10" i="3"/>
  <c r="H11" i="3"/>
  <c r="H12" i="3"/>
  <c r="H13" i="3"/>
  <c r="H14" i="3"/>
  <c r="H15" i="3"/>
  <c r="H16" i="3"/>
  <c r="B28" i="3"/>
  <c r="J7" i="3" s="1"/>
  <c r="P7" i="3" s="1"/>
  <c r="V7" i="3" s="1"/>
  <c r="C28" i="3"/>
  <c r="C31" i="3" s="1"/>
  <c r="D28" i="3"/>
  <c r="D31" i="3" s="1"/>
  <c r="E28" i="3"/>
  <c r="M3" i="3" s="1"/>
  <c r="S3" i="3" s="1"/>
  <c r="Y3" i="3" s="1"/>
  <c r="A28" i="3"/>
  <c r="I2" i="3" s="1"/>
  <c r="O2" i="3" s="1"/>
  <c r="U2" i="3" s="1"/>
  <c r="H2" i="3"/>
  <c r="AL5" i="3" l="1"/>
  <c r="AD3" i="3"/>
  <c r="AJ3" i="3" s="1"/>
  <c r="Z2" i="3"/>
  <c r="AF2" i="3" s="1"/>
  <c r="AE15" i="3"/>
  <c r="AA7" i="3"/>
  <c r="AG7" i="3" s="1"/>
  <c r="AE16" i="3"/>
  <c r="AE14" i="3"/>
  <c r="K10" i="3"/>
  <c r="M9" i="3"/>
  <c r="K12" i="3"/>
  <c r="K3" i="3"/>
  <c r="B31" i="3"/>
  <c r="J2" i="3"/>
  <c r="J3" i="3"/>
  <c r="K8" i="3"/>
  <c r="I7" i="3"/>
  <c r="L2" i="3"/>
  <c r="K13" i="3"/>
  <c r="K11" i="3"/>
  <c r="I8" i="3"/>
  <c r="K7" i="3"/>
  <c r="K4" i="3"/>
  <c r="I3" i="3"/>
  <c r="L7" i="3"/>
  <c r="K2" i="3"/>
  <c r="J9" i="3"/>
  <c r="E31" i="3"/>
  <c r="A31" i="3"/>
  <c r="B20" i="1"/>
  <c r="AK14" i="3" l="1"/>
  <c r="AL14" i="3" s="1"/>
  <c r="AK16" i="3"/>
  <c r="AL16" i="3" s="1"/>
  <c r="AK15" i="3"/>
  <c r="AL15" i="3" s="1"/>
  <c r="R7" i="3"/>
  <c r="X7" i="3" s="1"/>
  <c r="O8" i="3"/>
  <c r="U8" i="3" s="1"/>
  <c r="Q10" i="3"/>
  <c r="W10" i="3" s="1"/>
  <c r="O3" i="3"/>
  <c r="U3" i="3" s="1"/>
  <c r="Q11" i="3"/>
  <c r="W11" i="3" s="1"/>
  <c r="Q8" i="3"/>
  <c r="W8" i="3" s="1"/>
  <c r="Q3" i="3"/>
  <c r="W3" i="3" s="1"/>
  <c r="P9" i="3"/>
  <c r="V9" i="3" s="1"/>
  <c r="Q4" i="3"/>
  <c r="W4" i="3" s="1"/>
  <c r="Q13" i="3"/>
  <c r="W13" i="3" s="1"/>
  <c r="P3" i="3"/>
  <c r="V3" i="3" s="1"/>
  <c r="Q12" i="3"/>
  <c r="W12" i="3" s="1"/>
  <c r="Q2" i="3"/>
  <c r="W2" i="3" s="1"/>
  <c r="Q7" i="3"/>
  <c r="W7" i="3" s="1"/>
  <c r="R2" i="3"/>
  <c r="X2" i="3" s="1"/>
  <c r="P2" i="3"/>
  <c r="V2" i="3" s="1"/>
  <c r="S9" i="3"/>
  <c r="Y9" i="3" s="1"/>
  <c r="O7" i="3"/>
  <c r="U7" i="3" s="1"/>
  <c r="L20" i="2"/>
  <c r="K16" i="1"/>
  <c r="L11" i="2"/>
  <c r="L12" i="2"/>
  <c r="L16" i="2"/>
  <c r="L13" i="2"/>
  <c r="L14" i="2"/>
  <c r="L10" i="2"/>
  <c r="B11" i="2"/>
  <c r="M11" i="2" s="1"/>
  <c r="B12" i="2"/>
  <c r="B16" i="2"/>
  <c r="M16" i="2" s="1"/>
  <c r="B13" i="2"/>
  <c r="M13" i="2" s="1"/>
  <c r="B14" i="2"/>
  <c r="M14" i="2" s="1"/>
  <c r="B10" i="2"/>
  <c r="M10" i="2" s="1"/>
  <c r="K11" i="1"/>
  <c r="K12" i="1"/>
  <c r="K13" i="1"/>
  <c r="K14" i="1"/>
  <c r="K10" i="1"/>
  <c r="J11" i="1"/>
  <c r="J12" i="1"/>
  <c r="J16" i="1"/>
  <c r="J13" i="1"/>
  <c r="J14" i="1"/>
  <c r="J10" i="1"/>
  <c r="E20" i="1"/>
  <c r="J20" i="1" s="1"/>
  <c r="AB8" i="3" l="1"/>
  <c r="AH8" i="3" s="1"/>
  <c r="AB12" i="3"/>
  <c r="Z3" i="3"/>
  <c r="AF3" i="3" s="1"/>
  <c r="AB7" i="3"/>
  <c r="AH7" i="3" s="1"/>
  <c r="AA9" i="3"/>
  <c r="AG9" i="3" s="1"/>
  <c r="AA2" i="3"/>
  <c r="AG2" i="3" s="1"/>
  <c r="Z7" i="3"/>
  <c r="AF7" i="3" s="1"/>
  <c r="AB13" i="3"/>
  <c r="Z8" i="3"/>
  <c r="AD9" i="3"/>
  <c r="AJ9" i="3" s="1"/>
  <c r="AC2" i="3"/>
  <c r="AI2" i="3" s="1"/>
  <c r="AB2" i="3"/>
  <c r="AH2" i="3" s="1"/>
  <c r="AA3" i="3"/>
  <c r="AG3" i="3" s="1"/>
  <c r="AB4" i="3"/>
  <c r="AB3" i="3"/>
  <c r="AH3" i="3" s="1"/>
  <c r="AB11" i="3"/>
  <c r="AB10" i="3"/>
  <c r="AC7" i="3"/>
  <c r="AI7" i="3" s="1"/>
  <c r="M12" i="2"/>
  <c r="M20" i="2" s="1"/>
  <c r="B20" i="2"/>
  <c r="K20" i="1"/>
  <c r="AH10" i="3" l="1"/>
  <c r="AL10" i="3" s="1"/>
  <c r="AH11" i="3"/>
  <c r="AL11" i="3" s="1"/>
  <c r="AH13" i="3"/>
  <c r="AL13" i="3" s="1"/>
  <c r="AH4" i="3"/>
  <c r="AL4" i="3" s="1"/>
  <c r="AH12" i="3"/>
  <c r="AL12" i="3" s="1"/>
  <c r="AF8" i="3"/>
  <c r="AL8" i="3" s="1"/>
  <c r="AL2" i="3"/>
  <c r="AL7" i="3"/>
  <c r="AL9" i="3"/>
  <c r="AL3" i="3"/>
  <c r="F36" i="3" l="1"/>
  <c r="F39" i="3" s="1"/>
  <c r="F35" i="3"/>
  <c r="F38" i="3" s="1"/>
</calcChain>
</file>

<file path=xl/sharedStrings.xml><?xml version="1.0" encoding="utf-8"?>
<sst xmlns="http://schemas.openxmlformats.org/spreadsheetml/2006/main" count="132" uniqueCount="105">
  <si>
    <t>couleur</t>
  </si>
  <si>
    <t>nombre nécessaire</t>
  </si>
  <si>
    <t>Blanche</t>
  </si>
  <si>
    <t>Rouge</t>
  </si>
  <si>
    <t>Orange</t>
  </si>
  <si>
    <t>Jaune</t>
  </si>
  <si>
    <t>Verte</t>
  </si>
  <si>
    <t>Total :</t>
  </si>
  <si>
    <t xml:space="preserve">http://www.ebay.fr/itm/Livraison-gratuite-LED-orange-3mm-de-10-a-1000pcs-orange-LED-/171564886479?pt=LH_DefaultDomain_71&amp;var=&amp;hash=item27f21069cf
</t>
  </si>
  <si>
    <t xml:space="preserve">http://www.ebay.fr/itm/Led-3mm-super-bright-10-20-50-60-100-120-Pcs-6-couleurs-au-choix-/181337234760?pt=LH_DefaultDomain_71&amp;var=&amp;hash=item2a388a9d48
</t>
  </si>
  <si>
    <t>Prix total</t>
  </si>
  <si>
    <t>Nb en surplus</t>
  </si>
  <si>
    <t>livraison :</t>
  </si>
  <si>
    <t>Nb de paquet de 50</t>
  </si>
  <si>
    <t>Prix d'un paquet de 50</t>
  </si>
  <si>
    <t>Nb de paquet de 20</t>
  </si>
  <si>
    <t>Prix d'un paquet de 20</t>
  </si>
  <si>
    <t>Nb de paquet de 10</t>
  </si>
  <si>
    <t>Prix d'un paquet de 10</t>
  </si>
  <si>
    <t>TOTAL :</t>
  </si>
  <si>
    <t>Nb de paquet de 500</t>
  </si>
  <si>
    <t>Nb de paquet de 100</t>
  </si>
  <si>
    <t>Nb de paquet de 25</t>
  </si>
  <si>
    <t>Prix d'un paquet de 25</t>
  </si>
  <si>
    <t>Prix d'un paquet de 100</t>
  </si>
  <si>
    <t>Prix d'un paquet de 500</t>
  </si>
  <si>
    <t>multicolores</t>
  </si>
  <si>
    <t>Groupe</t>
  </si>
  <si>
    <t>Total</t>
  </si>
  <si>
    <t>Dragon</t>
  </si>
  <si>
    <t>RVB</t>
  </si>
  <si>
    <t>NB Max R</t>
  </si>
  <si>
    <t>NB Max O</t>
  </si>
  <si>
    <t>NB Max B</t>
  </si>
  <si>
    <t>NB Max V</t>
  </si>
  <si>
    <t>NB Max J</t>
  </si>
  <si>
    <t>NB Max RVB</t>
  </si>
  <si>
    <t>Paramètres</t>
  </si>
  <si>
    <t>Ualim</t>
  </si>
  <si>
    <t>UMinR</t>
  </si>
  <si>
    <t>UR</t>
  </si>
  <si>
    <t>UO</t>
  </si>
  <si>
    <t>UB</t>
  </si>
  <si>
    <t>UV</t>
  </si>
  <si>
    <t>UJ</t>
  </si>
  <si>
    <t>IR</t>
  </si>
  <si>
    <t>IO</t>
  </si>
  <si>
    <t>IB</t>
  </si>
  <si>
    <t>IV</t>
  </si>
  <si>
    <t>IJ</t>
  </si>
  <si>
    <t>IRVB_R</t>
  </si>
  <si>
    <t>IRVB_V</t>
  </si>
  <si>
    <t>Mailles R</t>
  </si>
  <si>
    <t>Mailles O</t>
  </si>
  <si>
    <t>Mailles B</t>
  </si>
  <si>
    <t>Mailles V</t>
  </si>
  <si>
    <t>Mailles J</t>
  </si>
  <si>
    <t>Mailles RVB</t>
  </si>
  <si>
    <t>Reste R</t>
  </si>
  <si>
    <t>Reste O</t>
  </si>
  <si>
    <t>Reste B</t>
  </si>
  <si>
    <t>Reste V</t>
  </si>
  <si>
    <t>Reste J</t>
  </si>
  <si>
    <t>Reste RVB</t>
  </si>
  <si>
    <t>Fusée + flamme</t>
  </si>
  <si>
    <t>Ecole</t>
  </si>
  <si>
    <t>Fusée</t>
  </si>
  <si>
    <t>Flamme</t>
  </si>
  <si>
    <t>Ecole 1</t>
  </si>
  <si>
    <t>Ecole 2</t>
  </si>
  <si>
    <t>Ecole 3</t>
  </si>
  <si>
    <t>Ecole 4</t>
  </si>
  <si>
    <t>E</t>
  </si>
  <si>
    <t>S</t>
  </si>
  <si>
    <t>P</t>
  </si>
  <si>
    <t>URVB_R</t>
  </si>
  <si>
    <t>URVB_V</t>
  </si>
  <si>
    <t>URVB_B</t>
  </si>
  <si>
    <t>Rmaille R</t>
  </si>
  <si>
    <t>Rmaille O</t>
  </si>
  <si>
    <t>Rmaille B</t>
  </si>
  <si>
    <t>Rmaille V</t>
  </si>
  <si>
    <t>Rmaille J</t>
  </si>
  <si>
    <t>Rmaille RVB_R</t>
  </si>
  <si>
    <t>Rmaille RVB_V</t>
  </si>
  <si>
    <t>Rmaille RVB_B</t>
  </si>
  <si>
    <t>R_Reste R</t>
  </si>
  <si>
    <t>R_Reste O</t>
  </si>
  <si>
    <t>R_Reste B</t>
  </si>
  <si>
    <t>R_Reste V</t>
  </si>
  <si>
    <t>R_Reste J</t>
  </si>
  <si>
    <t>NM R</t>
  </si>
  <si>
    <t>NM O</t>
  </si>
  <si>
    <t>NM B</t>
  </si>
  <si>
    <t>NM V</t>
  </si>
  <si>
    <t>NM J</t>
  </si>
  <si>
    <t>NB RVB</t>
  </si>
  <si>
    <t>IRVB</t>
  </si>
  <si>
    <t>I Total</t>
  </si>
  <si>
    <t>I Total 4 groupes</t>
  </si>
  <si>
    <t>I Total 10 groupes</t>
  </si>
  <si>
    <t>ESP</t>
  </si>
  <si>
    <t>P 4 groupes</t>
  </si>
  <si>
    <t>P 10 groupes</t>
  </si>
  <si>
    <t>Ualim_RVB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</si>
</sst>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rgb="FF21212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indexed="64"/>
      </left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 wrapText="1"/>
    </xf>
    <xf numFmtId="0" fontId="2" fillId="0" borderId="0" xfId="1" applyAlignment="1">
      <alignment horizontal="center" wrapText="1"/>
    </xf>
    <xf numFmtId="0" fontId="0" fillId="0" borderId="0" xfId="0" applyAlignment="1">
      <alignment horizontal="center"/>
    </xf>
    <xf numFmtId="0" fontId="0" fillId="5" borderId="2" xfId="0" applyFont="1" applyFill="1" applyBorder="1"/>
    <xf numFmtId="0" fontId="0" fillId="5" borderId="3" xfId="0" applyFont="1" applyFill="1" applyBorder="1"/>
    <xf numFmtId="0" fontId="3" fillId="6" borderId="0" xfId="0" applyFont="1" applyFill="1" applyBorder="1"/>
    <xf numFmtId="0" fontId="3" fillId="6" borderId="1" xfId="0" applyFont="1" applyFill="1" applyBorder="1"/>
    <xf numFmtId="0" fontId="3" fillId="6" borderId="4" xfId="0" applyFont="1" applyFill="1" applyBorder="1"/>
    <xf numFmtId="0" fontId="0" fillId="5" borderId="5" xfId="0" applyFont="1" applyFill="1" applyBorder="1"/>
    <xf numFmtId="0" fontId="0" fillId="5" borderId="6" xfId="0" applyFont="1" applyFill="1" applyBorder="1"/>
    <xf numFmtId="0" fontId="0" fillId="5" borderId="7" xfId="0" applyFont="1" applyFill="1" applyBorder="1"/>
    <xf numFmtId="0" fontId="1" fillId="4" borderId="8" xfId="0" applyFont="1" applyFill="1" applyBorder="1"/>
    <xf numFmtId="0" fontId="0" fillId="4" borderId="2" xfId="0" applyFont="1" applyFill="1" applyBorder="1"/>
    <xf numFmtId="0" fontId="0" fillId="4" borderId="3" xfId="0" applyFont="1" applyFill="1" applyBorder="1"/>
    <xf numFmtId="0" fontId="0" fillId="5" borderId="8" xfId="0" applyFont="1" applyFill="1" applyBorder="1"/>
    <xf numFmtId="0" fontId="0" fillId="4" borderId="8" xfId="0" applyFont="1" applyFill="1" applyBorder="1"/>
    <xf numFmtId="0" fontId="0" fillId="4" borderId="2" xfId="0" applyNumberFormat="1" applyFont="1" applyFill="1" applyBorder="1"/>
    <xf numFmtId="0" fontId="0" fillId="4" borderId="3" xfId="0" applyNumberFormat="1" applyFont="1" applyFill="1" applyBorder="1"/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bay.fr/itm/Led-3mm-super-bright-10-20-50-60-100-120-Pcs-6-couleurs-au-choix-/181337234760?pt=LH_DefaultDomain_71&amp;var=&amp;hash=item2a388a9d48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bay.fr/itm/Livraison-gratuite-LED-orange-3mm-de-10-a-1000pcs-orange-LED-/171564886479?pt=LH_DefaultDomain_71&amp;var=&amp;hash=item27f21069c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L39"/>
  <sheetViews>
    <sheetView tabSelected="1" topLeftCell="A19" workbookViewId="0">
      <selection activeCell="K28" sqref="K28"/>
    </sheetView>
  </sheetViews>
  <sheetFormatPr baseColWidth="10" defaultRowHeight="15" x14ac:dyDescent="0.25"/>
  <cols>
    <col min="14" max="14" width="13.5703125" customWidth="1"/>
    <col min="20" max="20" width="12.140625" customWidth="1"/>
    <col min="21" max="21" width="11.85546875" customWidth="1"/>
    <col min="22" max="22" width="12.140625" customWidth="1"/>
    <col min="23" max="23" width="11.85546875" customWidth="1"/>
    <col min="24" max="24" width="12" customWidth="1"/>
  </cols>
  <sheetData>
    <row r="1" spans="1:38" ht="15.75" thickBot="1" x14ac:dyDescent="0.3">
      <c r="A1" s="8" t="s">
        <v>27</v>
      </c>
      <c r="B1" s="9" t="s">
        <v>3</v>
      </c>
      <c r="C1" s="10" t="s">
        <v>4</v>
      </c>
      <c r="D1" s="10" t="s">
        <v>2</v>
      </c>
      <c r="E1" s="10" t="s">
        <v>6</v>
      </c>
      <c r="F1" s="10" t="s">
        <v>5</v>
      </c>
      <c r="G1" s="10" t="s">
        <v>30</v>
      </c>
      <c r="H1" s="10" t="s">
        <v>28</v>
      </c>
      <c r="I1" s="9" t="s">
        <v>52</v>
      </c>
      <c r="J1" s="10" t="s">
        <v>53</v>
      </c>
      <c r="K1" s="10" t="s">
        <v>54</v>
      </c>
      <c r="L1" s="10" t="s">
        <v>55</v>
      </c>
      <c r="M1" s="10" t="s">
        <v>56</v>
      </c>
      <c r="N1" s="10" t="s">
        <v>57</v>
      </c>
      <c r="O1" s="9" t="s">
        <v>58</v>
      </c>
      <c r="P1" s="10" t="s">
        <v>59</v>
      </c>
      <c r="Q1" s="10" t="s">
        <v>60</v>
      </c>
      <c r="R1" s="10" t="s">
        <v>61</v>
      </c>
      <c r="S1" s="10" t="s">
        <v>62</v>
      </c>
      <c r="T1" s="10" t="s">
        <v>63</v>
      </c>
      <c r="U1" s="9" t="s">
        <v>86</v>
      </c>
      <c r="V1" s="10" t="s">
        <v>87</v>
      </c>
      <c r="W1" s="10" t="s">
        <v>88</v>
      </c>
      <c r="X1" s="10" t="s">
        <v>89</v>
      </c>
      <c r="Y1" s="10" t="s">
        <v>90</v>
      </c>
      <c r="Z1" s="9" t="s">
        <v>91</v>
      </c>
      <c r="AA1" s="10" t="s">
        <v>92</v>
      </c>
      <c r="AB1" s="10" t="s">
        <v>93</v>
      </c>
      <c r="AC1" s="10" t="s">
        <v>94</v>
      </c>
      <c r="AD1" s="10" t="s">
        <v>95</v>
      </c>
      <c r="AE1" s="10" t="s">
        <v>96</v>
      </c>
      <c r="AF1" s="9" t="s">
        <v>45</v>
      </c>
      <c r="AG1" s="10" t="s">
        <v>46</v>
      </c>
      <c r="AH1" s="10" t="s">
        <v>47</v>
      </c>
      <c r="AI1" s="10" t="s">
        <v>48</v>
      </c>
      <c r="AJ1" s="10" t="s">
        <v>49</v>
      </c>
      <c r="AK1" s="10" t="s">
        <v>97</v>
      </c>
      <c r="AL1" s="9" t="s">
        <v>98</v>
      </c>
    </row>
    <row r="2" spans="1:38" ht="15.75" thickTop="1" x14ac:dyDescent="0.25">
      <c r="A2" s="11" t="s">
        <v>29</v>
      </c>
      <c r="B2" s="12">
        <v>326</v>
      </c>
      <c r="C2" s="13">
        <v>212</v>
      </c>
      <c r="D2" s="13">
        <v>7</v>
      </c>
      <c r="E2" s="13">
        <v>3</v>
      </c>
      <c r="F2" s="13"/>
      <c r="G2" s="13"/>
      <c r="H2" s="13">
        <f>SUM(B2:G2)</f>
        <v>548</v>
      </c>
      <c r="I2" s="12">
        <f>IF(Resistances!$B2&lt;&gt;0,INT(Resistances!$B2/A$28),"")</f>
        <v>15</v>
      </c>
      <c r="J2" s="13">
        <f>IF(Resistances!$C2&lt;&gt;0,INT(Resistances!$C2/B$28),"")</f>
        <v>10</v>
      </c>
      <c r="K2" s="13">
        <f>IF(Resistances!$D2&lt;&gt;0,INT(Resistances!$D2/C$28),"")</f>
        <v>0</v>
      </c>
      <c r="L2" s="13">
        <f>IF(Resistances!$E2&lt;&gt;0,INT(Resistances!$E2/D$28),"")</f>
        <v>0</v>
      </c>
      <c r="M2" s="13" t="str">
        <f>IF(Resistances!$F2&lt;&gt;0,INT(Resistances!$F2/E$28),"")</f>
        <v/>
      </c>
      <c r="N2" s="13" t="str">
        <f>IF(Resistances!$G2&lt;&gt;0,INT(Resistances!$G2/F$28),"")</f>
        <v/>
      </c>
      <c r="O2" s="12">
        <f>IF(Resistances!$B2&lt;&gt;0,Resistances!$B2-Resistances!$I2*A$28,"")</f>
        <v>11</v>
      </c>
      <c r="P2" s="13">
        <f>IF(Resistances!$C2&lt;&gt;0,Resistances!$C2-Resistances!$J2*B$28,"")</f>
        <v>2</v>
      </c>
      <c r="Q2" s="13">
        <f>IF(Resistances!$D2&lt;&gt;0,Resistances!$D2-Resistances!$K2*C$28,"")</f>
        <v>7</v>
      </c>
      <c r="R2" s="13">
        <f>IF(Resistances!$E2&lt;&gt;0,Resistances!$E2-Resistances!$L2*D$28,"")</f>
        <v>3</v>
      </c>
      <c r="S2" s="13" t="str">
        <f>IF(Resistances!$F2&lt;&gt;0,Resistances!$F2-Resistances!$M2*E$28,"")</f>
        <v/>
      </c>
      <c r="T2" s="13" t="str">
        <f>IF(Resistances!$G2&lt;&gt;0,Resistances!$G2-Resistances!$N2*F$28,"")</f>
        <v/>
      </c>
      <c r="U2" s="12">
        <f>IF(Resistances!$B2&lt;&gt;0,IF(Resistances!$O2&lt;&gt;0,($B$21-Resistances!$O2*A$23)/A$25,""),"")</f>
        <v>1300</v>
      </c>
      <c r="V2" s="13">
        <f>IF(Resistances!$C2&lt;&gt;0,IF(Resistances!$P2&lt;&gt;0,($B$21-Resistances!$P2*B$23)/B$25,""),"")</f>
        <v>2200</v>
      </c>
      <c r="W2" s="13">
        <f>IF(Resistances!$D2&lt;&gt;0,IF(Resistances!$Q2&lt;&gt;0,($B$21-Resistances!$Q2*C$23)/C$25,""),"")</f>
        <v>1350</v>
      </c>
      <c r="X2" s="13">
        <f>IF(Resistances!$E2&lt;&gt;0,IF(Resistances!$R2&lt;&gt;0,($B$21-Resistances!$R2*D$23)/D$25,""),"")</f>
        <v>2100</v>
      </c>
      <c r="Y2" s="13" t="str">
        <f>IF(Resistances!$F2&lt;&gt;0,IF(Resistances!$S2&lt;&gt;0,($B$21-Resistances!$S2*E$23)/E$25,""),"")</f>
        <v/>
      </c>
      <c r="Z2" s="12">
        <f>IF(Resistances!$B2&lt;&gt;0,Resistances!$I2+IF(Resistances!$O2&gt;0,1,0),"")</f>
        <v>16</v>
      </c>
      <c r="AA2" s="13">
        <f>IF(Resistances!$C2&lt;&gt;0,Resistances!$J2+IF(Resistances!$P2&gt;0,1,0),"")</f>
        <v>11</v>
      </c>
      <c r="AB2" s="13">
        <f>IF(Resistances!$D2&lt;&gt;0,Resistances!$K2+IF(Resistances!$Q2&gt;0,1,0),"")</f>
        <v>1</v>
      </c>
      <c r="AC2" s="13">
        <f>IF(Resistances!$E2&lt;&gt;0,Resistances!$L2+IF(Resistances!$R2&gt;0,1,0),"")</f>
        <v>1</v>
      </c>
      <c r="AD2" s="13" t="str">
        <f>IF(Resistances!$F2&lt;&gt;0,Resistances!$M2+IF(Resistances!$S2&gt;0,1,0),"")</f>
        <v/>
      </c>
      <c r="AE2" s="13" t="str">
        <f>IF(Resistances!$G2&lt;&gt;0,Resistances!$N2+IF(Resistances!$T2&gt;0,1,0),"")</f>
        <v/>
      </c>
      <c r="AF2" s="12">
        <f>IF(Resistances!$B2&lt;&gt;0,IF(Resistances!$Z2&lt;&gt;"",Resistances!$Z2*A$25,0),"")</f>
        <v>0.32</v>
      </c>
      <c r="AG2" s="13">
        <f>IF(Resistances!$C2&lt;&gt;0,IF(Resistances!$AA2&lt;&gt;"",Resistances!$AA2*B$25,0),"")</f>
        <v>0.22</v>
      </c>
      <c r="AH2" s="13">
        <f>IF(Resistances!$D2&lt;&gt;0,IF(Resistances!$AB2&lt;&gt;"",Resistances!$AB2*C$25,0),"")</f>
        <v>0.02</v>
      </c>
      <c r="AI2" s="13">
        <f>IF(Resistances!$E2&lt;&gt;0,IF(Resistances!$AC2&lt;&gt;"",Resistances!$AC2*D$25,0),"")</f>
        <v>0.02</v>
      </c>
      <c r="AJ2" s="13" t="str">
        <f>IF(Resistances!$F2&lt;&gt;0,IF(Resistances!$AD2&lt;&gt;"",Resistances!$AD2*E$25,0),"")</f>
        <v/>
      </c>
      <c r="AK2" s="13" t="str">
        <f>IF(Resistances!$AE2&lt;&gt;"",Resistances!$AE2*($F$25+$G$25+$H$25),"")</f>
        <v/>
      </c>
      <c r="AL2" s="12">
        <f>SUM(Resistances!$AF2:$AK2)</f>
        <v>0.58000000000000007</v>
      </c>
    </row>
    <row r="3" spans="1:38" ht="15.75" x14ac:dyDescent="0.25">
      <c r="A3" s="14" t="s">
        <v>64</v>
      </c>
      <c r="B3" s="15">
        <v>116</v>
      </c>
      <c r="C3" s="16">
        <v>145</v>
      </c>
      <c r="D3" s="16">
        <v>35</v>
      </c>
      <c r="E3" s="16"/>
      <c r="F3" s="16">
        <v>219</v>
      </c>
      <c r="G3" s="16"/>
      <c r="H3" s="16">
        <f>SUM(B3:G3)</f>
        <v>515</v>
      </c>
      <c r="I3" s="15">
        <f>IF(Resistances!$B3&lt;&gt;0,INT(Resistances!$B3/A$28),"")</f>
        <v>5</v>
      </c>
      <c r="J3" s="16">
        <f>IF(Resistances!$C3&lt;&gt;0,INT(Resistances!$C3/B$28),"")</f>
        <v>6</v>
      </c>
      <c r="K3" s="16">
        <f>IF(Resistances!$D3&lt;&gt;0,INT(Resistances!$D3/C$28),"")</f>
        <v>2</v>
      </c>
      <c r="L3" s="16" t="str">
        <f>IF(Resistances!$E3&lt;&gt;0,INT(Resistances!$E3/D$28),"")</f>
        <v/>
      </c>
      <c r="M3" s="16">
        <f>IF(Resistances!$F3&lt;&gt;0,INT(Resistances!$F3/E$28),"")</f>
        <v>10</v>
      </c>
      <c r="N3" s="16" t="str">
        <f>IF(Resistances!$G3&lt;&gt;0,INT(Resistances!$G3/F$28),"")</f>
        <v/>
      </c>
      <c r="O3" s="15">
        <f>IF(Resistances!$B3&lt;&gt;0,Resistances!$B3-Resistances!$I3*A$28,"")</f>
        <v>11</v>
      </c>
      <c r="P3" s="16">
        <f>IF(Resistances!$C3&lt;&gt;0,Resistances!$C3-Resistances!$J3*B$28,"")</f>
        <v>19</v>
      </c>
      <c r="Q3" s="16">
        <f>IF(Resistances!$D3&lt;&gt;0,Resistances!$D3-Resistances!$K3*C$28,"")</f>
        <v>7</v>
      </c>
      <c r="R3" s="16" t="str">
        <f>IF(Resistances!$E3&lt;&gt;0,Resistances!$E3-Resistances!$L3*D$28,"")</f>
        <v/>
      </c>
      <c r="S3" s="16">
        <f>IF(Resistances!$F3&lt;&gt;0,Resistances!$F3-Resistances!$M3*E$28,"")</f>
        <v>9</v>
      </c>
      <c r="T3" s="16" t="str">
        <f>IF(Resistances!$G3&lt;&gt;0,Resistances!$G3-Resistances!$N3*F$28,"")</f>
        <v/>
      </c>
      <c r="U3" s="15">
        <f>IF(Resistances!$B3&lt;&gt;0,IF(Resistances!$O3&lt;&gt;0,($B$21-Resistances!$O3*A$23)/A$25,""),"")</f>
        <v>1300</v>
      </c>
      <c r="V3" s="16">
        <f>IF(Resistances!$C3&lt;&gt;0,IF(Resistances!$P3&lt;&gt;0,($B$21-Resistances!$P3*B$23)/B$25,""),"")</f>
        <v>500</v>
      </c>
      <c r="W3" s="16">
        <f>IF(Resistances!$D3&lt;&gt;0,IF(Resistances!$Q3&lt;&gt;0,($B$21-Resistances!$Q3*C$23)/C$25,""),"")</f>
        <v>1350</v>
      </c>
      <c r="X3" s="16" t="str">
        <f>IF(Resistances!$E3&lt;&gt;0,IF(Resistances!$R3&lt;&gt;0,($B$21-Resistances!$R3*D$23)/D$25,""),"")</f>
        <v/>
      </c>
      <c r="Y3" s="16">
        <f>IF(Resistances!$F3&lt;&gt;0,IF(Resistances!$S3&lt;&gt;0,($B$21-Resistances!$S3*E$23)/E$25,""),"")</f>
        <v>1500</v>
      </c>
      <c r="Z3" s="15">
        <f>IF(Resistances!$B3&lt;&gt;0,Resistances!$I3+IF(Resistances!$O3&gt;0,1,0),"")</f>
        <v>6</v>
      </c>
      <c r="AA3" s="16">
        <f>IF(Resistances!$C3&lt;&gt;0,Resistances!$J3+IF(Resistances!$P3&gt;0,1,0),"")</f>
        <v>7</v>
      </c>
      <c r="AB3" s="16">
        <f>IF(Resistances!$D3&lt;&gt;0,Resistances!$K3+IF(Resistances!$Q3&gt;0,1,0),"")</f>
        <v>3</v>
      </c>
      <c r="AC3" s="16" t="str">
        <f>IF(Resistances!$E3&lt;&gt;0,Resistances!$L3+IF(Resistances!$R3&gt;0,1,0),"")</f>
        <v/>
      </c>
      <c r="AD3" s="16">
        <f>IF(Resistances!$F3&lt;&gt;0,Resistances!$M3+IF(Resistances!$S3&gt;0,1,0),"")</f>
        <v>11</v>
      </c>
      <c r="AE3" s="16" t="str">
        <f>IF(Resistances!$G3&lt;&gt;0,Resistances!$N3+IF(Resistances!$T3&gt;0,1,0),"")</f>
        <v/>
      </c>
      <c r="AF3" s="15">
        <f>IF(Resistances!$B3&lt;&gt;0,IF(Resistances!$Z3&lt;&gt;"",Resistances!$Z3*A$25,0),"")</f>
        <v>0.12</v>
      </c>
      <c r="AG3" s="16">
        <f>IF(Resistances!$C3&lt;&gt;0,IF(Resistances!$AA3&lt;&gt;"",Resistances!$AA3*B$25,0),"")</f>
        <v>0.14000000000000001</v>
      </c>
      <c r="AH3" s="16">
        <f>IF(Resistances!$D3&lt;&gt;0,IF(Resistances!$AB3&lt;&gt;"",Resistances!$AB3*C$25,0),"")</f>
        <v>0.06</v>
      </c>
      <c r="AI3" s="16" t="str">
        <f>IF(Resistances!$E3&lt;&gt;0,IF(Resistances!$AC3&lt;&gt;"",Resistances!$AC3*D$25,0),"")</f>
        <v/>
      </c>
      <c r="AJ3" s="16">
        <f>IF(Resistances!$F3&lt;&gt;0,IF(Resistances!$AD3&lt;&gt;"",Resistances!$AD3*E$25,0),"")</f>
        <v>0.22</v>
      </c>
      <c r="AK3" s="16" t="str">
        <f>IF(Resistances!$AE3&lt;&gt;"",Resistances!$AE3*($F$25+$G$25+$H$25),"")</f>
        <v/>
      </c>
      <c r="AL3" s="15">
        <f>SUM(Resistances!$AF3:$AK3)</f>
        <v>0.54</v>
      </c>
    </row>
    <row r="4" spans="1:38" x14ac:dyDescent="0.25">
      <c r="A4" s="17" t="s">
        <v>65</v>
      </c>
      <c r="B4" s="6"/>
      <c r="C4" s="7"/>
      <c r="D4" s="7">
        <v>284</v>
      </c>
      <c r="E4" s="7"/>
      <c r="F4" s="7"/>
      <c r="G4" s="7"/>
      <c r="H4" s="7">
        <f>SUM(B4:G4)</f>
        <v>284</v>
      </c>
      <c r="I4" s="6" t="str">
        <f>IF(Resistances!$B4&lt;&gt;0,INT(Resistances!$B4/A$28),"")</f>
        <v/>
      </c>
      <c r="J4" s="7" t="str">
        <f>IF(Resistances!$C4&lt;&gt;0,INT(Resistances!$C4/B$28),"")</f>
        <v/>
      </c>
      <c r="K4" s="7">
        <f>IF(Resistances!$D4&lt;&gt;0,INT(Resistances!$D4/C$28),"")</f>
        <v>20</v>
      </c>
      <c r="L4" s="7" t="str">
        <f>IF(Resistances!$E4&lt;&gt;0,INT(Resistances!$E4/D$28),"")</f>
        <v/>
      </c>
      <c r="M4" s="7" t="str">
        <f>IF(Resistances!$F4&lt;&gt;0,INT(Resistances!$F4/E$28),"")</f>
        <v/>
      </c>
      <c r="N4" s="7" t="str">
        <f>IF(Resistances!$G4&lt;&gt;0,INT(Resistances!$G4/F$28),"")</f>
        <v/>
      </c>
      <c r="O4" s="6" t="str">
        <f>IF(Resistances!$B4&lt;&gt;0,Resistances!$B4-Resistances!$I4*A$28,"")</f>
        <v/>
      </c>
      <c r="P4" s="7" t="str">
        <f>IF(Resistances!$C4&lt;&gt;0,Resistances!$C4-Resistances!$J4*B$28,"")</f>
        <v/>
      </c>
      <c r="Q4" s="7">
        <f>IF(Resistances!$D4&lt;&gt;0,Resistances!$D4-Resistances!$K4*C$28,"")</f>
        <v>4</v>
      </c>
      <c r="R4" s="7" t="str">
        <f>IF(Resistances!$E4&lt;&gt;0,Resistances!$E4-Resistances!$L4*D$28,"")</f>
        <v/>
      </c>
      <c r="S4" s="7" t="str">
        <f>IF(Resistances!$F4&lt;&gt;0,Resistances!$F4-Resistances!$M4*E$28,"")</f>
        <v/>
      </c>
      <c r="T4" s="7" t="str">
        <f>IF(Resistances!$G4&lt;&gt;0,Resistances!$G4-Resistances!$N4*F$28,"")</f>
        <v/>
      </c>
      <c r="U4" s="6" t="str">
        <f>IF(Resistances!$B4&lt;&gt;0,IF(Resistances!$O4&lt;&gt;0,($B$21-Resistances!$O4*A$23)/A$25,""),"")</f>
        <v/>
      </c>
      <c r="V4" s="7" t="str">
        <f>IF(Resistances!$C4&lt;&gt;0,IF(Resistances!$P4&lt;&gt;0,($B$21-Resistances!$P4*B$23)/B$25,""),"")</f>
        <v/>
      </c>
      <c r="W4" s="7">
        <f>IF(Resistances!$D4&lt;&gt;0,IF(Resistances!$Q4&lt;&gt;0,($B$21-Resistances!$Q4*C$23)/C$25,""),"")</f>
        <v>1800</v>
      </c>
      <c r="X4" s="7" t="str">
        <f>IF(Resistances!$E4&lt;&gt;0,IF(Resistances!$R4&lt;&gt;0,($B$21-Resistances!$R4*D$23)/D$25,""),"")</f>
        <v/>
      </c>
      <c r="Y4" s="7" t="str">
        <f>IF(Resistances!$F4&lt;&gt;0,IF(Resistances!$S4&lt;&gt;0,($B$21-Resistances!$S4*E$23)/E$25,""),"")</f>
        <v/>
      </c>
      <c r="Z4" s="6" t="str">
        <f>IF(Resistances!$B4&lt;&gt;0,Resistances!$I4+IF(Resistances!$O4&gt;0,1,0),"")</f>
        <v/>
      </c>
      <c r="AA4" s="7" t="str">
        <f>IF(Resistances!$C4&lt;&gt;0,Resistances!$J4+IF(Resistances!$P4&gt;0,1,0),"")</f>
        <v/>
      </c>
      <c r="AB4" s="7">
        <f>IF(Resistances!$D4&lt;&gt;0,Resistances!$K4+IF(Resistances!$Q4&gt;0,1,0),"")</f>
        <v>21</v>
      </c>
      <c r="AC4" s="7" t="str">
        <f>IF(Resistances!$E4&lt;&gt;0,Resistances!$L4+IF(Resistances!$R4&gt;0,1,0),"")</f>
        <v/>
      </c>
      <c r="AD4" s="7" t="str">
        <f>IF(Resistances!$F4&lt;&gt;0,Resistances!$M4+IF(Resistances!$S4&gt;0,1,0),"")</f>
        <v/>
      </c>
      <c r="AE4" s="7" t="str">
        <f>IF(Resistances!$G4&lt;&gt;0,Resistances!$N4+IF(Resistances!$T4&gt;0,1,0),"")</f>
        <v/>
      </c>
      <c r="AF4" s="6" t="str">
        <f>IF(Resistances!$B4&lt;&gt;0,IF(Resistances!$Z4&lt;&gt;"",Resistances!$Z4*A$25,0),"")</f>
        <v/>
      </c>
      <c r="AG4" s="7" t="str">
        <f>IF(Resistances!$C4&lt;&gt;0,IF(Resistances!$AA4&lt;&gt;"",Resistances!$AA4*B$25,0),"")</f>
        <v/>
      </c>
      <c r="AH4" s="7">
        <f>IF(Resistances!$D4&lt;&gt;0,IF(Resistances!$AB4&lt;&gt;"",Resistances!$AB4*C$25,0),"")</f>
        <v>0.42</v>
      </c>
      <c r="AI4" s="7" t="str">
        <f>IF(Resistances!$E4&lt;&gt;0,IF(Resistances!$AC4&lt;&gt;"",Resistances!$AC4*D$25,0),"")</f>
        <v/>
      </c>
      <c r="AJ4" s="7" t="str">
        <f>IF(Resistances!$F4&lt;&gt;0,IF(Resistances!$AD4&lt;&gt;"",Resistances!$AD4*E$25,0),"")</f>
        <v/>
      </c>
      <c r="AK4" s="7" t="str">
        <f>IF(Resistances!$AE4&lt;&gt;"",Resistances!$AE4*($F$25+$G$25+$H$25),"")</f>
        <v/>
      </c>
      <c r="AL4" s="6">
        <f>SUM(Resistances!$AF4:$AK4)</f>
        <v>0.42</v>
      </c>
    </row>
    <row r="5" spans="1:38" x14ac:dyDescent="0.25">
      <c r="A5" s="18" t="s">
        <v>101</v>
      </c>
      <c r="B5" s="15"/>
      <c r="C5" s="16"/>
      <c r="D5" s="16"/>
      <c r="E5" s="16"/>
      <c r="F5" s="16"/>
      <c r="G5" s="16">
        <v>125</v>
      </c>
      <c r="H5" s="16">
        <f>SUM(B5:G5)</f>
        <v>125</v>
      </c>
      <c r="I5" s="19" t="str">
        <f>IF(Resistances!$B5&lt;&gt;0,INT(Resistances!$B5/A$28),"")</f>
        <v/>
      </c>
      <c r="J5" s="16" t="str">
        <f>IF(Resistances!$C5&lt;&gt;0,INT(Resistances!$C5/B$28),"")</f>
        <v/>
      </c>
      <c r="K5" s="16" t="str">
        <f>IF(Resistances!$D5&lt;&gt;0,INT(Resistances!$D5/C$28),"")</f>
        <v/>
      </c>
      <c r="L5" s="16" t="str">
        <f>IF(Resistances!$E5&lt;&gt;0,INT(Resistances!$E5/D$28),"")</f>
        <v/>
      </c>
      <c r="M5" s="16" t="str">
        <f>IF(Resistances!$F5&lt;&gt;0,INT(Resistances!$F5/E$28),"")</f>
        <v/>
      </c>
      <c r="N5" s="16">
        <f>IF(Resistances!$G5&lt;&gt;0,INT(Resistances!$G5/F$28),"")</f>
        <v>125</v>
      </c>
      <c r="O5" s="19" t="str">
        <f>IF(Resistances!$B5&lt;&gt;0,Resistances!$B5-Resistances!$I5*A$28,"")</f>
        <v/>
      </c>
      <c r="P5" s="16" t="str">
        <f>IF(Resistances!$C5&lt;&gt;0,Resistances!$C5-Resistances!$J5*B$28,"")</f>
        <v/>
      </c>
      <c r="Q5" s="16" t="str">
        <f>IF(Resistances!$D5&lt;&gt;0,Resistances!$D5-Resistances!$K5*C$28,"")</f>
        <v/>
      </c>
      <c r="R5" s="16" t="str">
        <f>IF(Resistances!$E5&lt;&gt;0,Resistances!$E5-Resistances!$L5*D$28,"")</f>
        <v/>
      </c>
      <c r="S5" s="16" t="str">
        <f>IF(Resistances!$F5&lt;&gt;0,Resistances!$F5-Resistances!$M5*E$28,"")</f>
        <v/>
      </c>
      <c r="T5" s="16">
        <f>IF(Resistances!$G5&lt;&gt;0,Resistances!$G5-Resistances!$N5*F$28,"")</f>
        <v>0</v>
      </c>
      <c r="U5" s="19" t="str">
        <f>IF(Resistances!$B5&lt;&gt;0,IF(Resistances!$O5&lt;&gt;0,($B$21-Resistances!$O5*A$23)/A$25,""),"")</f>
        <v/>
      </c>
      <c r="V5" s="16" t="str">
        <f>IF(Resistances!$C5&lt;&gt;0,IF(Resistances!$P5&lt;&gt;0,($B$21-Resistances!$P5*B$23)/B$25,""),"")</f>
        <v/>
      </c>
      <c r="W5" s="16" t="str">
        <f>IF(Resistances!$D5&lt;&gt;0,IF(Resistances!$Q5&lt;&gt;0,($B$21-Resistances!$Q5*C$23)/C$25,""),"")</f>
        <v/>
      </c>
      <c r="X5" s="16" t="str">
        <f>IF(Resistances!$E5&lt;&gt;0,IF(Resistances!$R5&lt;&gt;0,($B$21-Resistances!$R5*D$23)/D$25,""),"")</f>
        <v/>
      </c>
      <c r="Y5" s="16" t="str">
        <f>IF(Resistances!$F5&lt;&gt;0,IF(Resistances!$S5&lt;&gt;0,($B$21-Resistances!$S5*E$23)/E$25,""),"")</f>
        <v/>
      </c>
      <c r="Z5" s="19" t="str">
        <f>IF(Resistances!$B5&lt;&gt;0,Resistances!$I5+IF(Resistances!$O5&gt;0,1,0),"")</f>
        <v/>
      </c>
      <c r="AA5" s="16" t="str">
        <f>IF(Resistances!$C5&lt;&gt;0,Resistances!$J5+IF(Resistances!$P5&gt;0,1,0),"")</f>
        <v/>
      </c>
      <c r="AB5" s="16" t="str">
        <f>IF(Resistances!$D5&lt;&gt;0,Resistances!$K5+IF(Resistances!$Q5&gt;0,1,0),"")</f>
        <v/>
      </c>
      <c r="AC5" s="16" t="str">
        <f>IF(Resistances!$E5&lt;&gt;0,Resistances!$L5+IF(Resistances!$R5&gt;0,1,0),"")</f>
        <v/>
      </c>
      <c r="AD5" s="16" t="str">
        <f>IF(Resistances!$F5&lt;&gt;0,Resistances!$M5+IF(Resistances!$S5&gt;0,1,0),"")</f>
        <v/>
      </c>
      <c r="AE5" s="16">
        <f>IF(Resistances!$G5&lt;&gt;0,Resistances!$N5+IF(Resistances!$T5&gt;0,1,0),"")</f>
        <v>125</v>
      </c>
      <c r="AF5" s="15" t="str">
        <f>IF(Resistances!$B5&lt;&gt;0,IF(Resistances!$Z5&lt;&gt;"",Resistances!$Z5*A$25,0),"")</f>
        <v/>
      </c>
      <c r="AG5" s="16" t="str">
        <f>IF(Resistances!$C5&lt;&gt;0,IF(Resistances!$AA5&lt;&gt;"",Resistances!$AA5*B$25,0),"")</f>
        <v/>
      </c>
      <c r="AH5" s="16" t="str">
        <f>IF(Resistances!$D5&lt;&gt;0,IF(Resistances!$AB5&lt;&gt;"",Resistances!$AB5*C$25,0),"")</f>
        <v/>
      </c>
      <c r="AI5" s="16" t="str">
        <f>IF(Resistances!$E5&lt;&gt;0,IF(Resistances!$AC5&lt;&gt;"",Resistances!$AC5*D$25,0),"")</f>
        <v/>
      </c>
      <c r="AJ5" s="16" t="str">
        <f>IF(Resistances!$F5&lt;&gt;0,IF(Resistances!$AD5&lt;&gt;"",Resistances!$AD5*E$25,0),"")</f>
        <v/>
      </c>
      <c r="AK5" s="20">
        <f>IF(Resistances!$AE5&lt;&gt;"",Resistances!$AE5*($F$25+$G$25+$H$25),"")</f>
        <v>7.5</v>
      </c>
      <c r="AL5" s="19">
        <f>SUM(Resistances!$AF5:$AK5)</f>
        <v>7.5</v>
      </c>
    </row>
    <row r="6" spans="1:38" x14ac:dyDescent="0.25">
      <c r="A6" s="17"/>
      <c r="B6" s="6"/>
      <c r="C6" s="7"/>
      <c r="D6" s="7"/>
      <c r="E6" s="7"/>
      <c r="F6" s="7"/>
      <c r="G6" s="7"/>
      <c r="H6" s="7"/>
      <c r="I6" s="6"/>
      <c r="J6" s="7"/>
      <c r="K6" s="7"/>
      <c r="L6" s="7"/>
      <c r="M6" s="7"/>
      <c r="N6" s="7"/>
      <c r="O6" s="6"/>
      <c r="P6" s="7"/>
      <c r="Q6" s="7"/>
      <c r="R6" s="7"/>
      <c r="S6" s="7"/>
      <c r="T6" s="7"/>
      <c r="U6" s="6"/>
      <c r="V6" s="7"/>
      <c r="W6" s="7"/>
      <c r="X6" s="7"/>
      <c r="Y6" s="7"/>
      <c r="Z6" s="6"/>
      <c r="AA6" s="7"/>
      <c r="AB6" s="7"/>
      <c r="AC6" s="7"/>
      <c r="AD6" s="7"/>
      <c r="AE6" s="7"/>
      <c r="AF6" s="6"/>
      <c r="AG6" s="7"/>
      <c r="AH6" s="7"/>
      <c r="AI6" s="7"/>
      <c r="AJ6" s="7"/>
      <c r="AK6" s="7"/>
      <c r="AL6" s="6"/>
    </row>
    <row r="7" spans="1:38" x14ac:dyDescent="0.25">
      <c r="A7" s="18" t="s">
        <v>29</v>
      </c>
      <c r="B7" s="15">
        <v>326</v>
      </c>
      <c r="C7" s="16">
        <v>212</v>
      </c>
      <c r="D7" s="16">
        <v>7</v>
      </c>
      <c r="E7" s="16">
        <v>3</v>
      </c>
      <c r="F7" s="16"/>
      <c r="G7" s="16"/>
      <c r="H7" s="16">
        <f t="shared" ref="H7:H16" si="0">SUM(B7:G7)</f>
        <v>548</v>
      </c>
      <c r="I7" s="15">
        <f>IF(Resistances!$B7&lt;&gt;0,INT(Resistances!$B7/A$28),"")</f>
        <v>15</v>
      </c>
      <c r="J7" s="16">
        <f>IF(Resistances!$C7&lt;&gt;0,INT(Resistances!$C7/B$28),"")</f>
        <v>10</v>
      </c>
      <c r="K7" s="16">
        <f>IF(Resistances!$D7&lt;&gt;0,INT(Resistances!$D7/C$28),"")</f>
        <v>0</v>
      </c>
      <c r="L7" s="16">
        <f>IF(Resistances!$E7&lt;&gt;0,INT(Resistances!$E7/D$28),"")</f>
        <v>0</v>
      </c>
      <c r="M7" s="16" t="str">
        <f>IF(Resistances!$F7&lt;&gt;0,INT(Resistances!$F7/E$28),"")</f>
        <v/>
      </c>
      <c r="N7" s="16" t="str">
        <f>IF(Resistances!$G7&lt;&gt;0,INT(Resistances!$G7/F$28),"")</f>
        <v/>
      </c>
      <c r="O7" s="15">
        <f>IF(Resistances!$B7&lt;&gt;0,Resistances!$B7-Resistances!$I7*A$28,"")</f>
        <v>11</v>
      </c>
      <c r="P7" s="16">
        <f>IF(Resistances!$C7&lt;&gt;0,Resistances!$C7-Resistances!$J7*B$28,"")</f>
        <v>2</v>
      </c>
      <c r="Q7" s="16">
        <f>IF(Resistances!$D7&lt;&gt;0,Resistances!$D7-Resistances!$K7*C$28,"")</f>
        <v>7</v>
      </c>
      <c r="R7" s="16">
        <f>IF(Resistances!$E7&lt;&gt;0,Resistances!$E7-Resistances!$L7*D$28,"")</f>
        <v>3</v>
      </c>
      <c r="S7" s="16" t="str">
        <f>IF(Resistances!$F7&lt;&gt;0,Resistances!$F7-Resistances!$M7*E$28,"")</f>
        <v/>
      </c>
      <c r="T7" s="16" t="str">
        <f>IF(Resistances!$G7&lt;&gt;0,Resistances!$G7-Resistances!$N7*F$28,"")</f>
        <v/>
      </c>
      <c r="U7" s="15">
        <f>IF(Resistances!$B7&lt;&gt;0,IF(Resistances!$O7&lt;&gt;0,($B$21-Resistances!$O7*A$23)/A$25,""),"")</f>
        <v>1300</v>
      </c>
      <c r="V7" s="16">
        <f>IF(Resistances!$C7&lt;&gt;0,IF(Resistances!$P7&lt;&gt;0,($B$21-Resistances!$P7*B$23)/B$25,""),"")</f>
        <v>2200</v>
      </c>
      <c r="W7" s="16">
        <f>IF(Resistances!$D7&lt;&gt;0,IF(Resistances!$Q7&lt;&gt;0,($B$21-Resistances!$Q7*C$23)/C$25,""),"")</f>
        <v>1350</v>
      </c>
      <c r="X7" s="16">
        <f>IF(Resistances!$E7&lt;&gt;0,IF(Resistances!$R7&lt;&gt;0,($B$21-Resistances!$R7*D$23)/D$25,""),"")</f>
        <v>2100</v>
      </c>
      <c r="Y7" s="16" t="str">
        <f>IF(Resistances!$F7&lt;&gt;0,IF(Resistances!$S7&lt;&gt;0,($B$21-Resistances!$S7*E$23)/E$25,""),"")</f>
        <v/>
      </c>
      <c r="Z7" s="15">
        <f>IF(Resistances!$B7&lt;&gt;0,Resistances!$I7+IF(Resistances!$O7&gt;0,1,0),"")</f>
        <v>16</v>
      </c>
      <c r="AA7" s="16">
        <f>IF(Resistances!$C7&lt;&gt;0,Resistances!$J7+IF(Resistances!$P7&gt;0,1,0),"")</f>
        <v>11</v>
      </c>
      <c r="AB7" s="16">
        <f>IF(Resistances!$D7&lt;&gt;0,Resistances!$K7+IF(Resistances!$Q7&gt;0,1,0),"")</f>
        <v>1</v>
      </c>
      <c r="AC7" s="16">
        <f>IF(Resistances!$E7&lt;&gt;0,Resistances!$L7+IF(Resistances!$R7&gt;0,1,0),"")</f>
        <v>1</v>
      </c>
      <c r="AD7" s="16" t="str">
        <f>IF(Resistances!$F7&lt;&gt;0,Resistances!$M7+IF(Resistances!$S7&gt;0,1,0),"")</f>
        <v/>
      </c>
      <c r="AE7" s="16" t="str">
        <f>IF(Resistances!$G7&lt;&gt;0,Resistances!$N7+IF(Resistances!$T7&gt;0,1,0),"")</f>
        <v/>
      </c>
      <c r="AF7" s="15">
        <f>IF(Resistances!$B7&lt;&gt;0,IF(Resistances!$Z7&lt;&gt;"",Resistances!$Z7*A$25,0),"")</f>
        <v>0.32</v>
      </c>
      <c r="AG7" s="16">
        <f>IF(Resistances!$C7&lt;&gt;0,IF(Resistances!$AA7&lt;&gt;"",Resistances!$AA7*B$25,0),"")</f>
        <v>0.22</v>
      </c>
      <c r="AH7" s="16">
        <f>IF(Resistances!$D7&lt;&gt;0,IF(Resistances!$AB7&lt;&gt;"",Resistances!$AB7*C$25,0),"")</f>
        <v>0.02</v>
      </c>
      <c r="AI7" s="16">
        <f>IF(Resistances!$E7&lt;&gt;0,IF(Resistances!$AC7&lt;&gt;"",Resistances!$AC7*D$25,0),"")</f>
        <v>0.02</v>
      </c>
      <c r="AJ7" s="16" t="str">
        <f>IF(Resistances!$F7&lt;&gt;0,IF(Resistances!$AD7&lt;&gt;"",Resistances!$AD7*E$25,0),"")</f>
        <v/>
      </c>
      <c r="AK7" s="16" t="str">
        <f>IF(Resistances!$AE7&lt;&gt;"",Resistances!$AE7*($F$25+$G$25+$H$25),"")</f>
        <v/>
      </c>
      <c r="AL7" s="15">
        <f>SUM(Resistances!$AF7:$AK7)</f>
        <v>0.58000000000000007</v>
      </c>
    </row>
    <row r="8" spans="1:38" x14ac:dyDescent="0.25">
      <c r="A8" s="17" t="s">
        <v>66</v>
      </c>
      <c r="B8" s="6">
        <v>116</v>
      </c>
      <c r="C8" s="7"/>
      <c r="D8" s="7">
        <v>35</v>
      </c>
      <c r="E8" s="7"/>
      <c r="F8" s="7"/>
      <c r="G8" s="7"/>
      <c r="H8" s="7">
        <f t="shared" si="0"/>
        <v>151</v>
      </c>
      <c r="I8" s="6">
        <f>IF(Resistances!$B8&lt;&gt;0,INT(Resistances!$B8/A$28),"")</f>
        <v>5</v>
      </c>
      <c r="J8" s="7" t="str">
        <f>IF(Resistances!$C8&lt;&gt;0,INT(Resistances!$C8/B$28),"")</f>
        <v/>
      </c>
      <c r="K8" s="7">
        <f>IF(Resistances!$D8&lt;&gt;0,INT(Resistances!$D8/C$28),"")</f>
        <v>2</v>
      </c>
      <c r="L8" s="7" t="str">
        <f>IF(Resistances!$E8&lt;&gt;0,INT(Resistances!$E8/D$28),"")</f>
        <v/>
      </c>
      <c r="M8" s="7" t="str">
        <f>IF(Resistances!$F8&lt;&gt;0,INT(Resistances!$F8/E$28),"")</f>
        <v/>
      </c>
      <c r="N8" s="7" t="str">
        <f>IF(Resistances!$G8&lt;&gt;0,INT(Resistances!$G8/F$28),"")</f>
        <v/>
      </c>
      <c r="O8" s="6">
        <f>IF(Resistances!$B8&lt;&gt;0,Resistances!$B8-Resistances!$I8*A$28,"")</f>
        <v>11</v>
      </c>
      <c r="P8" s="7" t="str">
        <f>IF(Resistances!$C8&lt;&gt;0,Resistances!$C8-Resistances!$J8*B$28,"")</f>
        <v/>
      </c>
      <c r="Q8" s="7">
        <f>IF(Resistances!$D8&lt;&gt;0,Resistances!$D8-Resistances!$K8*C$28,"")</f>
        <v>7</v>
      </c>
      <c r="R8" s="7" t="str">
        <f>IF(Resistances!$E8&lt;&gt;0,Resistances!$E8-Resistances!$L8*D$28,"")</f>
        <v/>
      </c>
      <c r="S8" s="7" t="str">
        <f>IF(Resistances!$F8&lt;&gt;0,Resistances!$F8-Resistances!$M8*E$28,"")</f>
        <v/>
      </c>
      <c r="T8" s="7" t="str">
        <f>IF(Resistances!$G8&lt;&gt;0,Resistances!$G8-Resistances!$N8*F$28,"")</f>
        <v/>
      </c>
      <c r="U8" s="6">
        <f>IF(Resistances!$B8&lt;&gt;0,IF(Resistances!$O8&lt;&gt;0,($B$21-Resistances!$O8*A$23)/A$25,""),"")</f>
        <v>1300</v>
      </c>
      <c r="V8" s="7" t="str">
        <f>IF(Resistances!$C8&lt;&gt;0,IF(Resistances!$P8&lt;&gt;0,($B$21-Resistances!$P8*B$23)/B$25,""),"")</f>
        <v/>
      </c>
      <c r="W8" s="7">
        <f>IF(Resistances!$D8&lt;&gt;0,IF(Resistances!$Q8&lt;&gt;0,($B$21-Resistances!$Q8*C$23)/C$25,""),"")</f>
        <v>1350</v>
      </c>
      <c r="X8" s="7" t="str">
        <f>IF(Resistances!$E8&lt;&gt;0,IF(Resistances!$R8&lt;&gt;0,($B$21-Resistances!$R8*D$23)/D$25,""),"")</f>
        <v/>
      </c>
      <c r="Y8" s="7" t="str">
        <f>IF(Resistances!$F8&lt;&gt;0,IF(Resistances!$S8&lt;&gt;0,($B$21-Resistances!$S8*E$23)/E$25,""),"")</f>
        <v/>
      </c>
      <c r="Z8" s="6">
        <f>IF(Resistances!$B8&lt;&gt;0,Resistances!$I8+IF(Resistances!$O8&gt;0,1,0),"")</f>
        <v>6</v>
      </c>
      <c r="AA8" s="7" t="str">
        <f>IF(Resistances!$C8&lt;&gt;0,Resistances!$J8+IF(Resistances!$P8&gt;0,1,0),"")</f>
        <v/>
      </c>
      <c r="AB8" s="7">
        <f>IF(Resistances!$D8&lt;&gt;0,Resistances!$K8+IF(Resistances!$Q8&gt;0,1,0),"")</f>
        <v>3</v>
      </c>
      <c r="AC8" s="7" t="str">
        <f>IF(Resistances!$E8&lt;&gt;0,Resistances!$L8+IF(Resistances!$R8&gt;0,1,0),"")</f>
        <v/>
      </c>
      <c r="AD8" s="7" t="str">
        <f>IF(Resistances!$F8&lt;&gt;0,Resistances!$M8+IF(Resistances!$S8&gt;0,1,0),"")</f>
        <v/>
      </c>
      <c r="AE8" s="7" t="str">
        <f>IF(Resistances!$G8&lt;&gt;0,Resistances!$N8+IF(Resistances!$T8&gt;0,1,0),"")</f>
        <v/>
      </c>
      <c r="AF8" s="6">
        <f>IF(Resistances!$B8&lt;&gt;0,IF(Resistances!$Z8&lt;&gt;"",Resistances!$Z8*A$25,0),"")</f>
        <v>0.12</v>
      </c>
      <c r="AG8" s="7" t="str">
        <f>IF(Resistances!$C8&lt;&gt;0,IF(Resistances!$AA8&lt;&gt;"",Resistances!$AA8*B$25,0),"")</f>
        <v/>
      </c>
      <c r="AH8" s="7">
        <f>IF(Resistances!$D8&lt;&gt;0,IF(Resistances!$AB8&lt;&gt;"",Resistances!$AB8*C$25,0),"")</f>
        <v>0.06</v>
      </c>
      <c r="AI8" s="7" t="str">
        <f>IF(Resistances!$E8&lt;&gt;0,IF(Resistances!$AC8&lt;&gt;"",Resistances!$AC8*D$25,0),"")</f>
        <v/>
      </c>
      <c r="AJ8" s="7" t="str">
        <f>IF(Resistances!$F8&lt;&gt;0,IF(Resistances!$AD8&lt;&gt;"",Resistances!$AD8*E$25,0),"")</f>
        <v/>
      </c>
      <c r="AK8" s="7" t="str">
        <f>IF(Resistances!$AE8&lt;&gt;"",Resistances!$AE8*($F$25+$G$25+$H$25),"")</f>
        <v/>
      </c>
      <c r="AL8" s="6">
        <f>SUM(Resistances!$AF8:$AK8)</f>
        <v>0.18</v>
      </c>
    </row>
    <row r="9" spans="1:38" x14ac:dyDescent="0.25">
      <c r="A9" s="18" t="s">
        <v>67</v>
      </c>
      <c r="B9" s="15"/>
      <c r="C9" s="16">
        <v>145</v>
      </c>
      <c r="D9" s="16"/>
      <c r="E9" s="16"/>
      <c r="F9" s="16">
        <v>219</v>
      </c>
      <c r="G9" s="16"/>
      <c r="H9" s="16">
        <f t="shared" si="0"/>
        <v>364</v>
      </c>
      <c r="I9" s="15" t="str">
        <f>IF(Resistances!$B9&lt;&gt;0,INT(Resistances!$B9/A$28),"")</f>
        <v/>
      </c>
      <c r="J9" s="16">
        <f>IF(Resistances!$C9&lt;&gt;0,INT(Resistances!$C9/B$28),"")</f>
        <v>6</v>
      </c>
      <c r="K9" s="16" t="str">
        <f>IF(Resistances!$D9&lt;&gt;0,INT(Resistances!$D9/C$28),"")</f>
        <v/>
      </c>
      <c r="L9" s="16" t="str">
        <f>IF(Resistances!$E9&lt;&gt;0,INT(Resistances!$E9/D$28),"")</f>
        <v/>
      </c>
      <c r="M9" s="16">
        <f>IF(Resistances!$F9&lt;&gt;0,INT(Resistances!$F9/E$28),"")</f>
        <v>10</v>
      </c>
      <c r="N9" s="16" t="str">
        <f>IF(Resistances!$G9&lt;&gt;0,INT(Resistances!$G9/F$28),"")</f>
        <v/>
      </c>
      <c r="O9" s="15" t="str">
        <f>IF(Resistances!$B9&lt;&gt;0,Resistances!$B9-Resistances!$I9*A$28,"")</f>
        <v/>
      </c>
      <c r="P9" s="16">
        <f>IF(Resistances!$C9&lt;&gt;0,Resistances!$C9-Resistances!$J9*B$28,"")</f>
        <v>19</v>
      </c>
      <c r="Q9" s="16" t="str">
        <f>IF(Resistances!$D9&lt;&gt;0,Resistances!$D9-Resistances!$K9*C$28,"")</f>
        <v/>
      </c>
      <c r="R9" s="16" t="str">
        <f>IF(Resistances!$E9&lt;&gt;0,Resistances!$E9-Resistances!$L9*D$28,"")</f>
        <v/>
      </c>
      <c r="S9" s="16">
        <f>IF(Resistances!$F9&lt;&gt;0,Resistances!$F9-Resistances!$M9*E$28,"")</f>
        <v>9</v>
      </c>
      <c r="T9" s="16" t="str">
        <f>IF(Resistances!$G9&lt;&gt;0,Resistances!$G9-Resistances!$N9*F$28,"")</f>
        <v/>
      </c>
      <c r="U9" s="15" t="str">
        <f>IF(Resistances!$B9&lt;&gt;0,IF(Resistances!$O9&lt;&gt;0,($B$21-Resistances!$O9*A$23)/A$25,""),"")</f>
        <v/>
      </c>
      <c r="V9" s="16">
        <f>IF(Resistances!$C9&lt;&gt;0,IF(Resistances!$P9&lt;&gt;0,($B$21-Resistances!$P9*B$23)/B$25,""),"")</f>
        <v>500</v>
      </c>
      <c r="W9" s="16" t="str">
        <f>IF(Resistances!$D9&lt;&gt;0,IF(Resistances!$Q9&lt;&gt;0,($B$21-Resistances!$Q9*C$23)/C$25,""),"")</f>
        <v/>
      </c>
      <c r="X9" s="16" t="str">
        <f>IF(Resistances!$E9&lt;&gt;0,IF(Resistances!$R9&lt;&gt;0,($B$21-Resistances!$R9*D$23)/D$25,""),"")</f>
        <v/>
      </c>
      <c r="Y9" s="16">
        <f>IF(Resistances!$F9&lt;&gt;0,IF(Resistances!$S9&lt;&gt;0,($B$21-Resistances!$S9*E$23)/E$25,""),"")</f>
        <v>1500</v>
      </c>
      <c r="Z9" s="15" t="str">
        <f>IF(Resistances!$B9&lt;&gt;0,Resistances!$I9+IF(Resistances!$O9&gt;0,1,0),"")</f>
        <v/>
      </c>
      <c r="AA9" s="16">
        <f>IF(Resistances!$C9&lt;&gt;0,Resistances!$J9+IF(Resistances!$P9&gt;0,1,0),"")</f>
        <v>7</v>
      </c>
      <c r="AB9" s="16" t="str">
        <f>IF(Resistances!$D9&lt;&gt;0,Resistances!$K9+IF(Resistances!$Q9&gt;0,1,0),"")</f>
        <v/>
      </c>
      <c r="AC9" s="16" t="str">
        <f>IF(Resistances!$E9&lt;&gt;0,Resistances!$L9+IF(Resistances!$R9&gt;0,1,0),"")</f>
        <v/>
      </c>
      <c r="AD9" s="16">
        <f>IF(Resistances!$F9&lt;&gt;0,Resistances!$M9+IF(Resistances!$S9&gt;0,1,0),"")</f>
        <v>11</v>
      </c>
      <c r="AE9" s="16" t="str">
        <f>IF(Resistances!$G9&lt;&gt;0,Resistances!$N9+IF(Resistances!$T9&gt;0,1,0),"")</f>
        <v/>
      </c>
      <c r="AF9" s="15" t="str">
        <f>IF(Resistances!$B9&lt;&gt;0,IF(Resistances!$Z9&lt;&gt;"",Resistances!$Z9*A$25,0),"")</f>
        <v/>
      </c>
      <c r="AG9" s="16">
        <f>IF(Resistances!$C9&lt;&gt;0,IF(Resistances!$AA9&lt;&gt;"",Resistances!$AA9*B$25,0),"")</f>
        <v>0.14000000000000001</v>
      </c>
      <c r="AH9" s="16" t="str">
        <f>IF(Resistances!$D9&lt;&gt;0,IF(Resistances!$AB9&lt;&gt;"",Resistances!$AB9*C$25,0),"")</f>
        <v/>
      </c>
      <c r="AI9" s="16" t="str">
        <f>IF(Resistances!$E9&lt;&gt;0,IF(Resistances!$AC9&lt;&gt;"",Resistances!$AC9*D$25,0),"")</f>
        <v/>
      </c>
      <c r="AJ9" s="16">
        <f>IF(Resistances!$F9&lt;&gt;0,IF(Resistances!$AD9&lt;&gt;"",Resistances!$AD9*E$25,0),"")</f>
        <v>0.22</v>
      </c>
      <c r="AK9" s="16" t="str">
        <f>IF(Resistances!$AE9&lt;&gt;"",Resistances!$AE9*($F$25+$G$25+$H$25),"")</f>
        <v/>
      </c>
      <c r="AL9" s="15">
        <f>SUM(Resistances!$AF9:$AK9)</f>
        <v>0.36</v>
      </c>
    </row>
    <row r="10" spans="1:38" x14ac:dyDescent="0.25">
      <c r="A10" s="17" t="s">
        <v>68</v>
      </c>
      <c r="B10" s="6"/>
      <c r="C10" s="7"/>
      <c r="D10" s="7">
        <v>58</v>
      </c>
      <c r="E10" s="7"/>
      <c r="F10" s="7"/>
      <c r="G10" s="7"/>
      <c r="H10" s="7">
        <f t="shared" si="0"/>
        <v>58</v>
      </c>
      <c r="I10" s="6" t="str">
        <f>IF(Resistances!$B10&lt;&gt;0,INT(Resistances!$B10/A$28),"")</f>
        <v/>
      </c>
      <c r="J10" s="7" t="str">
        <f>IF(Resistances!$C10&lt;&gt;0,INT(Resistances!$C10/B$28),"")</f>
        <v/>
      </c>
      <c r="K10" s="7">
        <f>IF(Resistances!$D10&lt;&gt;0,INT(Resistances!$D10/C$28),"")</f>
        <v>4</v>
      </c>
      <c r="L10" s="7" t="str">
        <f>IF(Resistances!$E10&lt;&gt;0,INT(Resistances!$E10/D$28),"")</f>
        <v/>
      </c>
      <c r="M10" s="7" t="str">
        <f>IF(Resistances!$F10&lt;&gt;0,INT(Resistances!$F10/E$28),"")</f>
        <v/>
      </c>
      <c r="N10" s="7" t="str">
        <f>IF(Resistances!$G10&lt;&gt;0,INT(Resistances!$G10/F$28),"")</f>
        <v/>
      </c>
      <c r="O10" s="6" t="str">
        <f>IF(Resistances!$B10&lt;&gt;0,Resistances!$B10-Resistances!$I10*A$28,"")</f>
        <v/>
      </c>
      <c r="P10" s="7" t="str">
        <f>IF(Resistances!$C10&lt;&gt;0,Resistances!$C10-Resistances!$J10*B$28,"")</f>
        <v/>
      </c>
      <c r="Q10" s="7">
        <f>IF(Resistances!$D10&lt;&gt;0,Resistances!$D10-Resistances!$K10*C$28,"")</f>
        <v>2</v>
      </c>
      <c r="R10" s="7" t="str">
        <f>IF(Resistances!$E10&lt;&gt;0,Resistances!$E10-Resistances!$L10*D$28,"")</f>
        <v/>
      </c>
      <c r="S10" s="7" t="str">
        <f>IF(Resistances!$F10&lt;&gt;0,Resistances!$F10-Resistances!$M10*E$28,"")</f>
        <v/>
      </c>
      <c r="T10" s="7" t="str">
        <f>IF(Resistances!$G10&lt;&gt;0,Resistances!$G10-Resistances!$N10*F$28,"")</f>
        <v/>
      </c>
      <c r="U10" s="6" t="str">
        <f>IF(Resistances!$B10&lt;&gt;0,IF(Resistances!$O10&lt;&gt;0,($B$21-Resistances!$O10*A$23)/A$25,""),"")</f>
        <v/>
      </c>
      <c r="V10" s="7" t="str">
        <f>IF(Resistances!$C10&lt;&gt;0,IF(Resistances!$P10&lt;&gt;0,($B$21-Resistances!$P10*B$23)/B$25,""),"")</f>
        <v/>
      </c>
      <c r="W10" s="7">
        <f>IF(Resistances!$D10&lt;&gt;0,IF(Resistances!$Q10&lt;&gt;0,($B$21-Resistances!$Q10*C$23)/C$25,""),"")</f>
        <v>2100</v>
      </c>
      <c r="X10" s="7" t="str">
        <f>IF(Resistances!$E10&lt;&gt;0,IF(Resistances!$R10&lt;&gt;0,($B$21-Resistances!$R10*D$23)/D$25,""),"")</f>
        <v/>
      </c>
      <c r="Y10" s="7" t="str">
        <f>IF(Resistances!$F10&lt;&gt;0,IF(Resistances!$S10&lt;&gt;0,($B$21-Resistances!$S10*E$23)/E$25,""),"")</f>
        <v/>
      </c>
      <c r="Z10" s="6" t="str">
        <f>IF(Resistances!$B10&lt;&gt;0,Resistances!$I10+IF(Resistances!$O10&gt;0,1,0),"")</f>
        <v/>
      </c>
      <c r="AA10" s="7" t="str">
        <f>IF(Resistances!$C10&lt;&gt;0,Resistances!$J10+IF(Resistances!$P10&gt;0,1,0),"")</f>
        <v/>
      </c>
      <c r="AB10" s="7">
        <f>IF(Resistances!$D10&lt;&gt;0,Resistances!$K10+IF(Resistances!$Q10&gt;0,1,0),"")</f>
        <v>5</v>
      </c>
      <c r="AC10" s="7" t="str">
        <f>IF(Resistances!$E10&lt;&gt;0,Resistances!$L10+IF(Resistances!$R10&gt;0,1,0),"")</f>
        <v/>
      </c>
      <c r="AD10" s="7" t="str">
        <f>IF(Resistances!$F10&lt;&gt;0,Resistances!$M10+IF(Resistances!$S10&gt;0,1,0),"")</f>
        <v/>
      </c>
      <c r="AE10" s="7" t="str">
        <f>IF(Resistances!$G10&lt;&gt;0,Resistances!$N10+IF(Resistances!$T10&gt;0,1,0),"")</f>
        <v/>
      </c>
      <c r="AF10" s="6" t="str">
        <f>IF(Resistances!$B10&lt;&gt;0,IF(Resistances!$Z10&lt;&gt;"",Resistances!$Z10*A$25,0),"")</f>
        <v/>
      </c>
      <c r="AG10" s="7" t="str">
        <f>IF(Resistances!$C10&lt;&gt;0,IF(Resistances!$AA10&lt;&gt;"",Resistances!$AA10*B$25,0),"")</f>
        <v/>
      </c>
      <c r="AH10" s="7">
        <f>IF(Resistances!$D10&lt;&gt;0,IF(Resistances!$AB10&lt;&gt;"",Resistances!$AB10*C$25,0),"")</f>
        <v>0.1</v>
      </c>
      <c r="AI10" s="7" t="str">
        <f>IF(Resistances!$E10&lt;&gt;0,IF(Resistances!$AC10&lt;&gt;"",Resistances!$AC10*D$25,0),"")</f>
        <v/>
      </c>
      <c r="AJ10" s="7" t="str">
        <f>IF(Resistances!$F10&lt;&gt;0,IF(Resistances!$AD10&lt;&gt;"",Resistances!$AD10*E$25,0),"")</f>
        <v/>
      </c>
      <c r="AK10" s="7" t="str">
        <f>IF(Resistances!$AE10&lt;&gt;"",Resistances!$AE10*($F$25+$G$25+$H$25),"")</f>
        <v/>
      </c>
      <c r="AL10" s="6">
        <f>SUM(Resistances!$AF10:$AK10)</f>
        <v>0.1</v>
      </c>
    </row>
    <row r="11" spans="1:38" x14ac:dyDescent="0.25">
      <c r="A11" s="18" t="s">
        <v>69</v>
      </c>
      <c r="B11" s="15"/>
      <c r="C11" s="16"/>
      <c r="D11" s="16">
        <v>34</v>
      </c>
      <c r="E11" s="16"/>
      <c r="F11" s="16"/>
      <c r="G11" s="16"/>
      <c r="H11" s="16">
        <f t="shared" si="0"/>
        <v>34</v>
      </c>
      <c r="I11" s="15" t="str">
        <f>IF(Resistances!$B11&lt;&gt;0,INT(Resistances!$B11/A$28),"")</f>
        <v/>
      </c>
      <c r="J11" s="16" t="str">
        <f>IF(Resistances!$C11&lt;&gt;0,INT(Resistances!$C11/B$28),"")</f>
        <v/>
      </c>
      <c r="K11" s="16">
        <f>IF(Resistances!$D11&lt;&gt;0,INT(Resistances!$D11/C$28),"")</f>
        <v>2</v>
      </c>
      <c r="L11" s="16" t="str">
        <f>IF(Resistances!$E11&lt;&gt;0,INT(Resistances!$E11/D$28),"")</f>
        <v/>
      </c>
      <c r="M11" s="16" t="str">
        <f>IF(Resistances!$F11&lt;&gt;0,INT(Resistances!$F11/E$28),"")</f>
        <v/>
      </c>
      <c r="N11" s="16" t="str">
        <f>IF(Resistances!$G11&lt;&gt;0,INT(Resistances!$G11/F$28),"")</f>
        <v/>
      </c>
      <c r="O11" s="15" t="str">
        <f>IF(Resistances!$B11&lt;&gt;0,Resistances!$B11-Resistances!$I11*A$28,"")</f>
        <v/>
      </c>
      <c r="P11" s="16" t="str">
        <f>IF(Resistances!$C11&lt;&gt;0,Resistances!$C11-Resistances!$J11*B$28,"")</f>
        <v/>
      </c>
      <c r="Q11" s="16">
        <f>IF(Resistances!$D11&lt;&gt;0,Resistances!$D11-Resistances!$K11*C$28,"")</f>
        <v>6</v>
      </c>
      <c r="R11" s="16" t="str">
        <f>IF(Resistances!$E11&lt;&gt;0,Resistances!$E11-Resistances!$L11*D$28,"")</f>
        <v/>
      </c>
      <c r="S11" s="16" t="str">
        <f>IF(Resistances!$F11&lt;&gt;0,Resistances!$F11-Resistances!$M11*E$28,"")</f>
        <v/>
      </c>
      <c r="T11" s="16" t="str">
        <f>IF(Resistances!$G11&lt;&gt;0,Resistances!$G11-Resistances!$N11*F$28,"")</f>
        <v/>
      </c>
      <c r="U11" s="15" t="str">
        <f>IF(Resistances!$B11&lt;&gt;0,IF(Resistances!$O11&lt;&gt;0,($B$21-Resistances!$O11*A$23)/A$25,""),"")</f>
        <v/>
      </c>
      <c r="V11" s="16" t="str">
        <f>IF(Resistances!$C11&lt;&gt;0,IF(Resistances!$P11&lt;&gt;0,($B$21-Resistances!$P11*B$23)/B$25,""),"")</f>
        <v/>
      </c>
      <c r="W11" s="16">
        <f>IF(Resistances!$D11&lt;&gt;0,IF(Resistances!$Q11&lt;&gt;0,($B$21-Resistances!$Q11*C$23)/C$25,""),"")</f>
        <v>1500</v>
      </c>
      <c r="X11" s="16" t="str">
        <f>IF(Resistances!$E11&lt;&gt;0,IF(Resistances!$R11&lt;&gt;0,($B$21-Resistances!$R11*D$23)/D$25,""),"")</f>
        <v/>
      </c>
      <c r="Y11" s="16" t="str">
        <f>IF(Resistances!$F11&lt;&gt;0,IF(Resistances!$S11&lt;&gt;0,($B$21-Resistances!$S11*E$23)/E$25,""),"")</f>
        <v/>
      </c>
      <c r="Z11" s="15" t="str">
        <f>IF(Resistances!$B11&lt;&gt;0,Resistances!$I11+IF(Resistances!$O11&gt;0,1,0),"")</f>
        <v/>
      </c>
      <c r="AA11" s="16" t="str">
        <f>IF(Resistances!$C11&lt;&gt;0,Resistances!$J11+IF(Resistances!$P11&gt;0,1,0),"")</f>
        <v/>
      </c>
      <c r="AB11" s="16">
        <f>IF(Resistances!$D11&lt;&gt;0,Resistances!$K11+IF(Resistances!$Q11&gt;0,1,0),"")</f>
        <v>3</v>
      </c>
      <c r="AC11" s="16" t="str">
        <f>IF(Resistances!$E11&lt;&gt;0,Resistances!$L11+IF(Resistances!$R11&gt;0,1,0),"")</f>
        <v/>
      </c>
      <c r="AD11" s="16" t="str">
        <f>IF(Resistances!$F11&lt;&gt;0,Resistances!$M11+IF(Resistances!$S11&gt;0,1,0),"")</f>
        <v/>
      </c>
      <c r="AE11" s="16" t="str">
        <f>IF(Resistances!$G11&lt;&gt;0,Resistances!$N11+IF(Resistances!$T11&gt;0,1,0),"")</f>
        <v/>
      </c>
      <c r="AF11" s="15" t="str">
        <f>IF(Resistances!$B11&lt;&gt;0,IF(Resistances!$Z11&lt;&gt;"",Resistances!$Z11*A$25,0),"")</f>
        <v/>
      </c>
      <c r="AG11" s="16" t="str">
        <f>IF(Resistances!$C11&lt;&gt;0,IF(Resistances!$AA11&lt;&gt;"",Resistances!$AA11*B$25,0),"")</f>
        <v/>
      </c>
      <c r="AH11" s="16">
        <f>IF(Resistances!$D11&lt;&gt;0,IF(Resistances!$AB11&lt;&gt;"",Resistances!$AB11*C$25,0),"")</f>
        <v>0.06</v>
      </c>
      <c r="AI11" s="16" t="str">
        <f>IF(Resistances!$E11&lt;&gt;0,IF(Resistances!$AC11&lt;&gt;"",Resistances!$AC11*D$25,0),"")</f>
        <v/>
      </c>
      <c r="AJ11" s="16" t="str">
        <f>IF(Resistances!$F11&lt;&gt;0,IF(Resistances!$AD11&lt;&gt;"",Resistances!$AD11*E$25,0),"")</f>
        <v/>
      </c>
      <c r="AK11" s="16" t="str">
        <f>IF(Resistances!$AE11&lt;&gt;"",Resistances!$AE11*($F$25+$G$25+$H$25),"")</f>
        <v/>
      </c>
      <c r="AL11" s="15">
        <f>SUM(Resistances!$AF11:$AK11)</f>
        <v>0.06</v>
      </c>
    </row>
    <row r="12" spans="1:38" x14ac:dyDescent="0.25">
      <c r="A12" s="17" t="s">
        <v>70</v>
      </c>
      <c r="B12" s="6"/>
      <c r="C12" s="7"/>
      <c r="D12" s="7">
        <v>32</v>
      </c>
      <c r="E12" s="7"/>
      <c r="F12" s="7"/>
      <c r="G12" s="7"/>
      <c r="H12" s="7">
        <f t="shared" si="0"/>
        <v>32</v>
      </c>
      <c r="I12" s="6" t="str">
        <f>IF(Resistances!$B12&lt;&gt;0,INT(Resistances!$B12/A$28),"")</f>
        <v/>
      </c>
      <c r="J12" s="7" t="str">
        <f>IF(Resistances!$C12&lt;&gt;0,INT(Resistances!$C12/B$28),"")</f>
        <v/>
      </c>
      <c r="K12" s="7">
        <f>IF(Resistances!$D12&lt;&gt;0,INT(Resistances!$D12/C$28),"")</f>
        <v>2</v>
      </c>
      <c r="L12" s="7" t="str">
        <f>IF(Resistances!$E12&lt;&gt;0,INT(Resistances!$E12/D$28),"")</f>
        <v/>
      </c>
      <c r="M12" s="7" t="str">
        <f>IF(Resistances!$F12&lt;&gt;0,INT(Resistances!$F12/E$28),"")</f>
        <v/>
      </c>
      <c r="N12" s="7" t="str">
        <f>IF(Resistances!$G12&lt;&gt;0,INT(Resistances!$G12/F$28),"")</f>
        <v/>
      </c>
      <c r="O12" s="6" t="str">
        <f>IF(Resistances!$B12&lt;&gt;0,Resistances!$B12-Resistances!$I12*A$28,"")</f>
        <v/>
      </c>
      <c r="P12" s="7" t="str">
        <f>IF(Resistances!$C12&lt;&gt;0,Resistances!$C12-Resistances!$J12*B$28,"")</f>
        <v/>
      </c>
      <c r="Q12" s="7">
        <f>IF(Resistances!$D12&lt;&gt;0,Resistances!$D12-Resistances!$K12*C$28,"")</f>
        <v>4</v>
      </c>
      <c r="R12" s="7" t="str">
        <f>IF(Resistances!$E12&lt;&gt;0,Resistances!$E12-Resistances!$L12*D$28,"")</f>
        <v/>
      </c>
      <c r="S12" s="7" t="str">
        <f>IF(Resistances!$F12&lt;&gt;0,Resistances!$F12-Resistances!$M12*E$28,"")</f>
        <v/>
      </c>
      <c r="T12" s="7" t="str">
        <f>IF(Resistances!$G12&lt;&gt;0,Resistances!$G12-Resistances!$N12*F$28,"")</f>
        <v/>
      </c>
      <c r="U12" s="6" t="str">
        <f>IF(Resistances!$B12&lt;&gt;0,IF(Resistances!$O12&lt;&gt;0,($B$21-Resistances!$O12*A$23)/A$25,""),"")</f>
        <v/>
      </c>
      <c r="V12" s="7" t="str">
        <f>IF(Resistances!$C12&lt;&gt;0,IF(Resistances!$P12&lt;&gt;0,($B$21-Resistances!$P12*B$23)/B$25,""),"")</f>
        <v/>
      </c>
      <c r="W12" s="7">
        <f>IF(Resistances!$D12&lt;&gt;0,IF(Resistances!$Q12&lt;&gt;0,($B$21-Resistances!$Q12*C$23)/C$25,""),"")</f>
        <v>1800</v>
      </c>
      <c r="X12" s="7" t="str">
        <f>IF(Resistances!$E12&lt;&gt;0,IF(Resistances!$R12&lt;&gt;0,($B$21-Resistances!$R12*D$23)/D$25,""),"")</f>
        <v/>
      </c>
      <c r="Y12" s="7" t="str">
        <f>IF(Resistances!$F12&lt;&gt;0,IF(Resistances!$S12&lt;&gt;0,($B$21-Resistances!$S12*E$23)/E$25,""),"")</f>
        <v/>
      </c>
      <c r="Z12" s="6" t="str">
        <f>IF(Resistances!$B12&lt;&gt;0,Resistances!$I12+IF(Resistances!$O12&gt;0,1,0),"")</f>
        <v/>
      </c>
      <c r="AA12" s="7" t="str">
        <f>IF(Resistances!$C12&lt;&gt;0,Resistances!$J12+IF(Resistances!$P12&gt;0,1,0),"")</f>
        <v/>
      </c>
      <c r="AB12" s="7">
        <f>IF(Resistances!$D12&lt;&gt;0,Resistances!$K12+IF(Resistances!$Q12&gt;0,1,0),"")</f>
        <v>3</v>
      </c>
      <c r="AC12" s="7" t="str">
        <f>IF(Resistances!$E12&lt;&gt;0,Resistances!$L12+IF(Resistances!$R12&gt;0,1,0),"")</f>
        <v/>
      </c>
      <c r="AD12" s="7" t="str">
        <f>IF(Resistances!$F12&lt;&gt;0,Resistances!$M12+IF(Resistances!$S12&gt;0,1,0),"")</f>
        <v/>
      </c>
      <c r="AE12" s="7" t="str">
        <f>IF(Resistances!$G12&lt;&gt;0,Resistances!$N12+IF(Resistances!$T12&gt;0,1,0),"")</f>
        <v/>
      </c>
      <c r="AF12" s="6" t="str">
        <f>IF(Resistances!$B12&lt;&gt;0,IF(Resistances!$Z12&lt;&gt;"",Resistances!$Z12*A$25,0),"")</f>
        <v/>
      </c>
      <c r="AG12" s="7" t="str">
        <f>IF(Resistances!$C12&lt;&gt;0,IF(Resistances!$AA12&lt;&gt;"",Resistances!$AA12*B$25,0),"")</f>
        <v/>
      </c>
      <c r="AH12" s="7">
        <f>IF(Resistances!$D12&lt;&gt;0,IF(Resistances!$AB12&lt;&gt;"",Resistances!$AB12*C$25,0),"")</f>
        <v>0.06</v>
      </c>
      <c r="AI12" s="7" t="str">
        <f>IF(Resistances!$E12&lt;&gt;0,IF(Resistances!$AC12&lt;&gt;"",Resistances!$AC12*D$25,0),"")</f>
        <v/>
      </c>
      <c r="AJ12" s="7" t="str">
        <f>IF(Resistances!$F12&lt;&gt;0,IF(Resistances!$AD12&lt;&gt;"",Resistances!$AD12*E$25,0),"")</f>
        <v/>
      </c>
      <c r="AK12" s="7" t="str">
        <f>IF(Resistances!$AE12&lt;&gt;"",Resistances!$AE12*($F$25+$G$25+$H$25),"")</f>
        <v/>
      </c>
      <c r="AL12" s="6">
        <f>SUM(Resistances!$AF12:$AK12)</f>
        <v>0.06</v>
      </c>
    </row>
    <row r="13" spans="1:38" x14ac:dyDescent="0.25">
      <c r="A13" s="18" t="s">
        <v>71</v>
      </c>
      <c r="B13" s="15"/>
      <c r="C13" s="16"/>
      <c r="D13" s="16">
        <v>160</v>
      </c>
      <c r="E13" s="16"/>
      <c r="F13" s="16"/>
      <c r="G13" s="16"/>
      <c r="H13" s="16">
        <f t="shared" si="0"/>
        <v>160</v>
      </c>
      <c r="I13" s="15" t="str">
        <f>IF(Resistances!$B13&lt;&gt;0,INT(Resistances!$B13/A$28),"")</f>
        <v/>
      </c>
      <c r="J13" s="16" t="str">
        <f>IF(Resistances!$C13&lt;&gt;0,INT(Resistances!$C13/B$28),"")</f>
        <v/>
      </c>
      <c r="K13" s="16">
        <f>IF(Resistances!$D13&lt;&gt;0,INT(Resistances!$D13/C$28),"")</f>
        <v>11</v>
      </c>
      <c r="L13" s="16" t="str">
        <f>IF(Resistances!$E13&lt;&gt;0,INT(Resistances!$E13/D$28),"")</f>
        <v/>
      </c>
      <c r="M13" s="16" t="str">
        <f>IF(Resistances!$F13&lt;&gt;0,INT(Resistances!$F13/E$28),"")</f>
        <v/>
      </c>
      <c r="N13" s="16" t="str">
        <f>IF(Resistances!$G13&lt;&gt;0,INT(Resistances!$G13/F$28),"")</f>
        <v/>
      </c>
      <c r="O13" s="15" t="str">
        <f>IF(Resistances!$B13&lt;&gt;0,Resistances!$B13-Resistances!$I13*A$28,"")</f>
        <v/>
      </c>
      <c r="P13" s="16" t="str">
        <f>IF(Resistances!$C13&lt;&gt;0,Resistances!$C13-Resistances!$J13*B$28,"")</f>
        <v/>
      </c>
      <c r="Q13" s="16">
        <f>IF(Resistances!$D13&lt;&gt;0,Resistances!$D13-Resistances!$K13*C$28,"")</f>
        <v>6</v>
      </c>
      <c r="R13" s="16" t="str">
        <f>IF(Resistances!$E13&lt;&gt;0,Resistances!$E13-Resistances!$L13*D$28,"")</f>
        <v/>
      </c>
      <c r="S13" s="16" t="str">
        <f>IF(Resistances!$F13&lt;&gt;0,Resistances!$F13-Resistances!$M13*E$28,"")</f>
        <v/>
      </c>
      <c r="T13" s="16" t="str">
        <f>IF(Resistances!$G13&lt;&gt;0,Resistances!$G13-Resistances!$N13*F$28,"")</f>
        <v/>
      </c>
      <c r="U13" s="15" t="str">
        <f>IF(Resistances!$B13&lt;&gt;0,IF(Resistances!$O13&lt;&gt;0,($B$21-Resistances!$O13*A$23)/A$25,""),"")</f>
        <v/>
      </c>
      <c r="V13" s="16" t="str">
        <f>IF(Resistances!$C13&lt;&gt;0,IF(Resistances!$P13&lt;&gt;0,($B$21-Resistances!$P13*B$23)/B$25,""),"")</f>
        <v/>
      </c>
      <c r="W13" s="16">
        <f>IF(Resistances!$D13&lt;&gt;0,IF(Resistances!$Q13&lt;&gt;0,($B$21-Resistances!$Q13*C$23)/C$25,""),"")</f>
        <v>1500</v>
      </c>
      <c r="X13" s="16" t="str">
        <f>IF(Resistances!$E13&lt;&gt;0,IF(Resistances!$R13&lt;&gt;0,($B$21-Resistances!$R13*D$23)/D$25,""),"")</f>
        <v/>
      </c>
      <c r="Y13" s="16" t="str">
        <f>IF(Resistances!$F13&lt;&gt;0,IF(Resistances!$S13&lt;&gt;0,($B$21-Resistances!$S13*E$23)/E$25,""),"")</f>
        <v/>
      </c>
      <c r="Z13" s="15" t="str">
        <f>IF(Resistances!$B13&lt;&gt;0,Resistances!$I13+IF(Resistances!$O13&gt;0,1,0),"")</f>
        <v/>
      </c>
      <c r="AA13" s="16" t="str">
        <f>IF(Resistances!$C13&lt;&gt;0,Resistances!$J13+IF(Resistances!$P13&gt;0,1,0),"")</f>
        <v/>
      </c>
      <c r="AB13" s="16">
        <f>IF(Resistances!$D13&lt;&gt;0,Resistances!$K13+IF(Resistances!$Q13&gt;0,1,0),"")</f>
        <v>12</v>
      </c>
      <c r="AC13" s="16" t="str">
        <f>IF(Resistances!$E13&lt;&gt;0,Resistances!$L13+IF(Resistances!$R13&gt;0,1,0),"")</f>
        <v/>
      </c>
      <c r="AD13" s="16" t="str">
        <f>IF(Resistances!$F13&lt;&gt;0,Resistances!$M13+IF(Resistances!$S13&gt;0,1,0),"")</f>
        <v/>
      </c>
      <c r="AE13" s="16" t="str">
        <f>IF(Resistances!$G13&lt;&gt;0,Resistances!$N13+IF(Resistances!$T13&gt;0,1,0),"")</f>
        <v/>
      </c>
      <c r="AF13" s="15" t="str">
        <f>IF(Resistances!$B13&lt;&gt;0,IF(Resistances!$Z13&lt;&gt;"",Resistances!$Z13*A$25,0),"")</f>
        <v/>
      </c>
      <c r="AG13" s="16" t="str">
        <f>IF(Resistances!$C13&lt;&gt;0,IF(Resistances!$AA13&lt;&gt;"",Resistances!$AA13*B$25,0),"")</f>
        <v/>
      </c>
      <c r="AH13" s="16">
        <f>IF(Resistances!$D13&lt;&gt;0,IF(Resistances!$AB13&lt;&gt;"",Resistances!$AB13*C$25,0),"")</f>
        <v>0.24</v>
      </c>
      <c r="AI13" s="16" t="str">
        <f>IF(Resistances!$E13&lt;&gt;0,IF(Resistances!$AC13&lt;&gt;"",Resistances!$AC13*D$25,0),"")</f>
        <v/>
      </c>
      <c r="AJ13" s="16" t="str">
        <f>IF(Resistances!$F13&lt;&gt;0,IF(Resistances!$AD13&lt;&gt;"",Resistances!$AD13*E$25,0),"")</f>
        <v/>
      </c>
      <c r="AK13" s="16" t="str">
        <f>IF(Resistances!$AE13&lt;&gt;"",Resistances!$AE13*($F$25+$G$25+$H$25),"")</f>
        <v/>
      </c>
      <c r="AL13" s="15">
        <f>SUM(Resistances!$AF13:$AK13)</f>
        <v>0.24</v>
      </c>
    </row>
    <row r="14" spans="1:38" x14ac:dyDescent="0.25">
      <c r="A14" s="17" t="s">
        <v>72</v>
      </c>
      <c r="B14" s="6"/>
      <c r="C14" s="7"/>
      <c r="D14" s="7"/>
      <c r="E14" s="7"/>
      <c r="F14" s="7"/>
      <c r="G14" s="7">
        <v>43</v>
      </c>
      <c r="H14" s="7">
        <f t="shared" si="0"/>
        <v>43</v>
      </c>
      <c r="I14" s="6" t="str">
        <f>IF(Resistances!$B14&lt;&gt;0,INT(Resistances!$B14/A$28),"")</f>
        <v/>
      </c>
      <c r="J14" s="7" t="str">
        <f>IF(Resistances!$C14&lt;&gt;0,INT(Resistances!$C14/B$28),"")</f>
        <v/>
      </c>
      <c r="K14" s="7" t="str">
        <f>IF(Resistances!$D14&lt;&gt;0,INT(Resistances!$D14/C$28),"")</f>
        <v/>
      </c>
      <c r="L14" s="7" t="str">
        <f>IF(Resistances!$E14&lt;&gt;0,INT(Resistances!$E14/D$28),"")</f>
        <v/>
      </c>
      <c r="M14" s="7" t="str">
        <f>IF(Resistances!$F14&lt;&gt;0,INT(Resistances!$F14/E$28),"")</f>
        <v/>
      </c>
      <c r="N14" s="7">
        <f>IF(Resistances!$G14&lt;&gt;0,INT(Resistances!$G14/F$28),"")</f>
        <v>43</v>
      </c>
      <c r="O14" s="6" t="str">
        <f>IF(Resistances!$B14&lt;&gt;0,Resistances!$B14-Resistances!$I14*A$28,"")</f>
        <v/>
      </c>
      <c r="P14" s="7" t="str">
        <f>IF(Resistances!$C14&lt;&gt;0,Resistances!$C14-Resistances!$J14*B$28,"")</f>
        <v/>
      </c>
      <c r="Q14" s="7" t="str">
        <f>IF(Resistances!$D14&lt;&gt;0,Resistances!$D14-Resistances!$K14*C$28,"")</f>
        <v/>
      </c>
      <c r="R14" s="7" t="str">
        <f>IF(Resistances!$E14&lt;&gt;0,Resistances!$E14-Resistances!$L14*D$28,"")</f>
        <v/>
      </c>
      <c r="S14" s="7" t="str">
        <f>IF(Resistances!$F14&lt;&gt;0,Resistances!$F14-Resistances!$M14*E$28,"")</f>
        <v/>
      </c>
      <c r="T14" s="7">
        <f>IF(Resistances!$G14&lt;&gt;0,Resistances!$G14-Resistances!$N14*F$28,"")</f>
        <v>0</v>
      </c>
      <c r="U14" s="6" t="str">
        <f>IF(Resistances!$B14&lt;&gt;0,IF(Resistances!$O14&lt;&gt;0,($B$21-Resistances!$O14*A$23)/A$25,""),"")</f>
        <v/>
      </c>
      <c r="V14" s="7" t="str">
        <f>IF(Resistances!$C14&lt;&gt;0,IF(Resistances!$P14&lt;&gt;0,($B$21-Resistances!$P14*B$23)/B$25,""),"")</f>
        <v/>
      </c>
      <c r="W14" s="7" t="str">
        <f>IF(Resistances!$D14&lt;&gt;0,IF(Resistances!$Q14&lt;&gt;0,($B$21-Resistances!$Q14*C$23)/C$25,""),"")</f>
        <v/>
      </c>
      <c r="X14" s="7" t="str">
        <f>IF(Resistances!$E14&lt;&gt;0,IF(Resistances!$R14&lt;&gt;0,($B$21-Resistances!$R14*D$23)/D$25,""),"")</f>
        <v/>
      </c>
      <c r="Y14" s="7" t="str">
        <f>IF(Resistances!$F14&lt;&gt;0,IF(Resistances!$S14&lt;&gt;0,($B$21-Resistances!$S14*E$23)/E$25,""),"")</f>
        <v/>
      </c>
      <c r="Z14" s="6" t="str">
        <f>IF(Resistances!$B14&lt;&gt;0,Resistances!$I14+IF(Resistances!$O14&gt;0,1,0),"")</f>
        <v/>
      </c>
      <c r="AA14" s="7" t="str">
        <f>IF(Resistances!$C14&lt;&gt;0,Resistances!$J14+IF(Resistances!$P14&gt;0,1,0),"")</f>
        <v/>
      </c>
      <c r="AB14" s="7" t="str">
        <f>IF(Resistances!$D14&lt;&gt;0,Resistances!$K14+IF(Resistances!$Q14&gt;0,1,0),"")</f>
        <v/>
      </c>
      <c r="AC14" s="7" t="str">
        <f>IF(Resistances!$E14&lt;&gt;0,Resistances!$L14+IF(Resistances!$R14&gt;0,1,0),"")</f>
        <v/>
      </c>
      <c r="AD14" s="7" t="str">
        <f>IF(Resistances!$F14&lt;&gt;0,Resistances!$M14+IF(Resistances!$S14&gt;0,1,0),"")</f>
        <v/>
      </c>
      <c r="AE14" s="7">
        <f>IF(Resistances!$G14&lt;&gt;0,Resistances!$N14+IF(Resistances!$T14&gt;0,1,0),"")</f>
        <v>43</v>
      </c>
      <c r="AF14" s="6" t="str">
        <f>IF(Resistances!$B14&lt;&gt;0,IF(Resistances!$Z14&lt;&gt;"",Resistances!$Z14*A$25,0),"")</f>
        <v/>
      </c>
      <c r="AG14" s="7" t="str">
        <f>IF(Resistances!$C14&lt;&gt;0,IF(Resistances!$AA14&lt;&gt;"",Resistances!$AA14*B$25,0),"")</f>
        <v/>
      </c>
      <c r="AH14" s="7" t="str">
        <f>IF(Resistances!$D14&lt;&gt;0,IF(Resistances!$AB14&lt;&gt;"",Resistances!$AB14*C$25,0),"")</f>
        <v/>
      </c>
      <c r="AI14" s="7" t="str">
        <f>IF(Resistances!$E14&lt;&gt;0,IF(Resistances!$AC14&lt;&gt;"",Resistances!$AC14*D$25,0),"")</f>
        <v/>
      </c>
      <c r="AJ14" s="7" t="str">
        <f>IF(Resistances!$F14&lt;&gt;0,IF(Resistances!$AD14&lt;&gt;"",Resistances!$AD14*E$25,0),"")</f>
        <v/>
      </c>
      <c r="AK14" s="7">
        <f>IF(Resistances!$AE14&lt;&gt;"",Resistances!$AE14*($F$25+$G$25+$H$25),"")</f>
        <v>2.58</v>
      </c>
      <c r="AL14" s="6">
        <f>SUM(Resistances!$AF14:$AK14)</f>
        <v>2.58</v>
      </c>
    </row>
    <row r="15" spans="1:38" x14ac:dyDescent="0.25">
      <c r="A15" s="18" t="s">
        <v>73</v>
      </c>
      <c r="B15" s="15"/>
      <c r="C15" s="16"/>
      <c r="D15" s="16"/>
      <c r="E15" s="16"/>
      <c r="F15" s="16"/>
      <c r="G15" s="16">
        <v>39</v>
      </c>
      <c r="H15" s="16">
        <f t="shared" si="0"/>
        <v>39</v>
      </c>
      <c r="I15" s="15" t="str">
        <f>IF(Resistances!$B15&lt;&gt;0,INT(Resistances!$B15/A$28),"")</f>
        <v/>
      </c>
      <c r="J15" s="16" t="str">
        <f>IF(Resistances!$C15&lt;&gt;0,INT(Resistances!$C15/B$28),"")</f>
        <v/>
      </c>
      <c r="K15" s="16" t="str">
        <f>IF(Resistances!$D15&lt;&gt;0,INT(Resistances!$D15/C$28),"")</f>
        <v/>
      </c>
      <c r="L15" s="16" t="str">
        <f>IF(Resistances!$E15&lt;&gt;0,INT(Resistances!$E15/D$28),"")</f>
        <v/>
      </c>
      <c r="M15" s="16" t="str">
        <f>IF(Resistances!$F15&lt;&gt;0,INT(Resistances!$F15/E$28),"")</f>
        <v/>
      </c>
      <c r="N15" s="16">
        <f>IF(Resistances!$G15&lt;&gt;0,INT(Resistances!$G15/F$28),"")</f>
        <v>39</v>
      </c>
      <c r="O15" s="15" t="str">
        <f>IF(Resistances!$B15&lt;&gt;0,Resistances!$B15-Resistances!$I15*A$28,"")</f>
        <v/>
      </c>
      <c r="P15" s="16" t="str">
        <f>IF(Resistances!$C15&lt;&gt;0,Resistances!$C15-Resistances!$J15*B$28,"")</f>
        <v/>
      </c>
      <c r="Q15" s="16" t="str">
        <f>IF(Resistances!$D15&lt;&gt;0,Resistances!$D15-Resistances!$K15*C$28,"")</f>
        <v/>
      </c>
      <c r="R15" s="16" t="str">
        <f>IF(Resistances!$E15&lt;&gt;0,Resistances!$E15-Resistances!$L15*D$28,"")</f>
        <v/>
      </c>
      <c r="S15" s="16" t="str">
        <f>IF(Resistances!$F15&lt;&gt;0,Resistances!$F15-Resistances!$M15*E$28,"")</f>
        <v/>
      </c>
      <c r="T15" s="16">
        <f>IF(Resistances!$G15&lt;&gt;0,Resistances!$G15-Resistances!$N15*F$28,"")</f>
        <v>0</v>
      </c>
      <c r="U15" s="15" t="str">
        <f>IF(Resistances!$B15&lt;&gt;0,IF(Resistances!$O15&lt;&gt;0,($B$21-Resistances!$O15*A$23)/A$25,""),"")</f>
        <v/>
      </c>
      <c r="V15" s="16" t="str">
        <f>IF(Resistances!$C15&lt;&gt;0,IF(Resistances!$P15&lt;&gt;0,($B$21-Resistances!$P15*B$23)/B$25,""),"")</f>
        <v/>
      </c>
      <c r="W15" s="16" t="str">
        <f>IF(Resistances!$D15&lt;&gt;0,IF(Resistances!$Q15&lt;&gt;0,($B$21-Resistances!$Q15*C$23)/C$25,""),"")</f>
        <v/>
      </c>
      <c r="X15" s="16" t="str">
        <f>IF(Resistances!$E15&lt;&gt;0,IF(Resistances!$R15&lt;&gt;0,($B$21-Resistances!$R15*D$23)/D$25,""),"")</f>
        <v/>
      </c>
      <c r="Y15" s="16" t="str">
        <f>IF(Resistances!$F15&lt;&gt;0,IF(Resistances!$S15&lt;&gt;0,($B$21-Resistances!$S15*E$23)/E$25,""),"")</f>
        <v/>
      </c>
      <c r="Z15" s="15" t="str">
        <f>IF(Resistances!$B15&lt;&gt;0,Resistances!$I15+IF(Resistances!$O15&gt;0,1,0),"")</f>
        <v/>
      </c>
      <c r="AA15" s="16" t="str">
        <f>IF(Resistances!$C15&lt;&gt;0,Resistances!$J15+IF(Resistances!$P15&gt;0,1,0),"")</f>
        <v/>
      </c>
      <c r="AB15" s="16" t="str">
        <f>IF(Resistances!$D15&lt;&gt;0,Resistances!$K15+IF(Resistances!$Q15&gt;0,1,0),"")</f>
        <v/>
      </c>
      <c r="AC15" s="16" t="str">
        <f>IF(Resistances!$E15&lt;&gt;0,Resistances!$L15+IF(Resistances!$R15&gt;0,1,0),"")</f>
        <v/>
      </c>
      <c r="AD15" s="16" t="str">
        <f>IF(Resistances!$F15&lt;&gt;0,Resistances!$M15+IF(Resistances!$S15&gt;0,1,0),"")</f>
        <v/>
      </c>
      <c r="AE15" s="16">
        <f>IF(Resistances!$G15&lt;&gt;0,Resistances!$N15+IF(Resistances!$T15&gt;0,1,0),"")</f>
        <v>39</v>
      </c>
      <c r="AF15" s="15" t="str">
        <f>IF(Resistances!$B15&lt;&gt;0,IF(Resistances!$Z15&lt;&gt;"",Resistances!$Z15*A$25,0),"")</f>
        <v/>
      </c>
      <c r="AG15" s="16" t="str">
        <f>IF(Resistances!$C15&lt;&gt;0,IF(Resistances!$AA15&lt;&gt;"",Resistances!$AA15*B$25,0),"")</f>
        <v/>
      </c>
      <c r="AH15" s="16" t="str">
        <f>IF(Resistances!$D15&lt;&gt;0,IF(Resistances!$AB15&lt;&gt;"",Resistances!$AB15*C$25,0),"")</f>
        <v/>
      </c>
      <c r="AI15" s="16" t="str">
        <f>IF(Resistances!$E15&lt;&gt;0,IF(Resistances!$AC15&lt;&gt;"",Resistances!$AC15*D$25,0),"")</f>
        <v/>
      </c>
      <c r="AJ15" s="16" t="str">
        <f>IF(Resistances!$F15&lt;&gt;0,IF(Resistances!$AD15&lt;&gt;"",Resistances!$AD15*E$25,0),"")</f>
        <v/>
      </c>
      <c r="AK15" s="16">
        <f>IF(Resistances!$AE15&lt;&gt;"",Resistances!$AE15*($F$25+$G$25+$H$25),"")</f>
        <v>2.34</v>
      </c>
      <c r="AL15" s="15">
        <f>SUM(Resistances!$AF15:$AK15)</f>
        <v>2.34</v>
      </c>
    </row>
    <row r="16" spans="1:38" x14ac:dyDescent="0.25">
      <c r="A16" s="17" t="s">
        <v>74</v>
      </c>
      <c r="B16" s="6"/>
      <c r="C16" s="7"/>
      <c r="D16" s="7"/>
      <c r="E16" s="7"/>
      <c r="F16" s="7"/>
      <c r="G16" s="7">
        <v>43</v>
      </c>
      <c r="H16" s="7">
        <f t="shared" si="0"/>
        <v>43</v>
      </c>
      <c r="I16" s="6" t="str">
        <f>IF(Resistances!$B16&lt;&gt;0,INT(Resistances!$B16/A$28),"")</f>
        <v/>
      </c>
      <c r="J16" s="7" t="str">
        <f>IF(Resistances!$C16&lt;&gt;0,INT(Resistances!$C16/B$28),"")</f>
        <v/>
      </c>
      <c r="K16" s="7" t="str">
        <f>IF(Resistances!$D16&lt;&gt;0,INT(Resistances!$D16/C$28),"")</f>
        <v/>
      </c>
      <c r="L16" s="7" t="str">
        <f>IF(Resistances!$E16&lt;&gt;0,INT(Resistances!$E16/D$28),"")</f>
        <v/>
      </c>
      <c r="M16" s="7" t="str">
        <f>IF(Resistances!$F16&lt;&gt;0,INT(Resistances!$F16/E$28),"")</f>
        <v/>
      </c>
      <c r="N16" s="7">
        <f>IF(Resistances!$G16&lt;&gt;0,INT(Resistances!$G16/F$28),"")</f>
        <v>43</v>
      </c>
      <c r="O16" s="6" t="str">
        <f>IF(Resistances!$B16&lt;&gt;0,Resistances!$B16-Resistances!$I16*A$28,"")</f>
        <v/>
      </c>
      <c r="P16" s="7" t="str">
        <f>IF(Resistances!$C16&lt;&gt;0,Resistances!$C16-Resistances!$J16*B$28,"")</f>
        <v/>
      </c>
      <c r="Q16" s="7" t="str">
        <f>IF(Resistances!$D16&lt;&gt;0,Resistances!$D16-Resistances!$K16*C$28,"")</f>
        <v/>
      </c>
      <c r="R16" s="7" t="str">
        <f>IF(Resistances!$E16&lt;&gt;0,Resistances!$E16-Resistances!$L16*D$28,"")</f>
        <v/>
      </c>
      <c r="S16" s="7" t="str">
        <f>IF(Resistances!$F16&lt;&gt;0,Resistances!$F16-Resistances!$M16*E$28,"")</f>
        <v/>
      </c>
      <c r="T16" s="7">
        <f>IF(Resistances!$G16&lt;&gt;0,Resistances!$G16-Resistances!$N16*F$28,"")</f>
        <v>0</v>
      </c>
      <c r="U16" s="6" t="str">
        <f>IF(Resistances!$B16&lt;&gt;0,IF(Resistances!$O16&lt;&gt;0,($B$21-Resistances!$O16*A$23)/A$25,""),"")</f>
        <v/>
      </c>
      <c r="V16" s="7" t="str">
        <f>IF(Resistances!$C16&lt;&gt;0,IF(Resistances!$P16&lt;&gt;0,($B$21-Resistances!$P16*B$23)/B$25,""),"")</f>
        <v/>
      </c>
      <c r="W16" s="7" t="str">
        <f>IF(Resistances!$D16&lt;&gt;0,IF(Resistances!$Q16&lt;&gt;0,($B$21-Resistances!$Q16*C$23)/C$25,""),"")</f>
        <v/>
      </c>
      <c r="X16" s="7" t="str">
        <f>IF(Resistances!$E16&lt;&gt;0,IF(Resistances!$R16&lt;&gt;0,($B$21-Resistances!$R16*D$23)/D$25,""),"")</f>
        <v/>
      </c>
      <c r="Y16" s="7" t="str">
        <f>IF(Resistances!$F16&lt;&gt;0,IF(Resistances!$S16&lt;&gt;0,($B$21-Resistances!$S16*E$23)/E$25,""),"")</f>
        <v/>
      </c>
      <c r="Z16" s="6" t="str">
        <f>IF(Resistances!$B16&lt;&gt;0,Resistances!$I16+IF(Resistances!$O16&gt;0,1,0),"")</f>
        <v/>
      </c>
      <c r="AA16" s="7" t="str">
        <f>IF(Resistances!$C16&lt;&gt;0,Resistances!$J16+IF(Resistances!$P16&gt;0,1,0),"")</f>
        <v/>
      </c>
      <c r="AB16" s="7" t="str">
        <f>IF(Resistances!$D16&lt;&gt;0,Resistances!$K16+IF(Resistances!$Q16&gt;0,1,0),"")</f>
        <v/>
      </c>
      <c r="AC16" s="7" t="str">
        <f>IF(Resistances!$E16&lt;&gt;0,Resistances!$L16+IF(Resistances!$R16&gt;0,1,0),"")</f>
        <v/>
      </c>
      <c r="AD16" s="7" t="str">
        <f>IF(Resistances!$F16&lt;&gt;0,Resistances!$M16+IF(Resistances!$S16&gt;0,1,0),"")</f>
        <v/>
      </c>
      <c r="AE16" s="7">
        <f>IF(Resistances!$G16&lt;&gt;0,Resistances!$N16+IF(Resistances!$T16&gt;0,1,0),"")</f>
        <v>43</v>
      </c>
      <c r="AF16" s="6" t="str">
        <f>IF(Resistances!$B16&lt;&gt;0,IF(Resistances!$Z16&lt;&gt;"",Resistances!$Z16*A$25,0),"")</f>
        <v/>
      </c>
      <c r="AG16" s="7" t="str">
        <f>IF(Resistances!$C16&lt;&gt;0,IF(Resistances!$AA16&lt;&gt;"",Resistances!$AA16*B$25,0),"")</f>
        <v/>
      </c>
      <c r="AH16" s="7" t="str">
        <f>IF(Resistances!$D16&lt;&gt;0,IF(Resistances!$AB16&lt;&gt;"",Resistances!$AB16*C$25,0),"")</f>
        <v/>
      </c>
      <c r="AI16" s="7" t="str">
        <f>IF(Resistances!$E16&lt;&gt;0,IF(Resistances!$AC16&lt;&gt;"",Resistances!$AC16*D$25,0),"")</f>
        <v/>
      </c>
      <c r="AJ16" s="7" t="str">
        <f>IF(Resistances!$F16&lt;&gt;0,IF(Resistances!$AD16&lt;&gt;"",Resistances!$AD16*E$25,0),"")</f>
        <v/>
      </c>
      <c r="AK16" s="7">
        <f>IF(Resistances!$AE16&lt;&gt;"",Resistances!$AE16*($F$25+$G$25+$H$25),"")</f>
        <v>2.58</v>
      </c>
      <c r="AL16" s="6">
        <f>SUM(Resistances!$AF16:$AK16)</f>
        <v>2.58</v>
      </c>
    </row>
    <row r="20" spans="1:8" x14ac:dyDescent="0.25">
      <c r="A20" t="s">
        <v>37</v>
      </c>
    </row>
    <row r="21" spans="1:8" x14ac:dyDescent="0.25">
      <c r="A21" t="s">
        <v>38</v>
      </c>
      <c r="B21">
        <v>48</v>
      </c>
      <c r="D21" t="s">
        <v>39</v>
      </c>
      <c r="E21">
        <v>5</v>
      </c>
      <c r="G21" t="s">
        <v>104</v>
      </c>
      <c r="H21">
        <v>5</v>
      </c>
    </row>
    <row r="22" spans="1:8" x14ac:dyDescent="0.25">
      <c r="A22" t="s">
        <v>40</v>
      </c>
      <c r="B22" t="s">
        <v>41</v>
      </c>
      <c r="C22" t="s">
        <v>42</v>
      </c>
      <c r="D22" t="s">
        <v>43</v>
      </c>
      <c r="E22" t="s">
        <v>44</v>
      </c>
      <c r="F22" t="s">
        <v>75</v>
      </c>
      <c r="G22" t="s">
        <v>76</v>
      </c>
      <c r="H22" t="s">
        <v>77</v>
      </c>
    </row>
    <row r="23" spans="1:8" x14ac:dyDescent="0.25">
      <c r="A23">
        <v>2</v>
      </c>
      <c r="B23">
        <v>2</v>
      </c>
      <c r="C23">
        <v>3</v>
      </c>
      <c r="D23">
        <v>2</v>
      </c>
      <c r="E23">
        <v>2</v>
      </c>
      <c r="F23">
        <v>2</v>
      </c>
      <c r="G23">
        <v>2</v>
      </c>
      <c r="H23">
        <v>3</v>
      </c>
    </row>
    <row r="24" spans="1:8" x14ac:dyDescent="0.25">
      <c r="A24" t="s">
        <v>45</v>
      </c>
      <c r="B24" t="s">
        <v>46</v>
      </c>
      <c r="C24" t="s">
        <v>47</v>
      </c>
      <c r="D24" t="s">
        <v>48</v>
      </c>
      <c r="E24" t="s">
        <v>49</v>
      </c>
      <c r="F24" t="s">
        <v>50</v>
      </c>
      <c r="G24" t="s">
        <v>51</v>
      </c>
      <c r="H24" t="s">
        <v>51</v>
      </c>
    </row>
    <row r="25" spans="1:8" x14ac:dyDescent="0.25">
      <c r="A25">
        <v>0.02</v>
      </c>
      <c r="B25">
        <v>0.02</v>
      </c>
      <c r="C25">
        <v>0.02</v>
      </c>
      <c r="D25">
        <v>0.02</v>
      </c>
      <c r="E25">
        <v>0.02</v>
      </c>
      <c r="F25">
        <v>0.02</v>
      </c>
      <c r="G25">
        <v>0.02</v>
      </c>
      <c r="H25">
        <v>0.02</v>
      </c>
    </row>
    <row r="27" spans="1:8" x14ac:dyDescent="0.25">
      <c r="A27" t="s">
        <v>31</v>
      </c>
      <c r="B27" t="s">
        <v>32</v>
      </c>
      <c r="C27" t="s">
        <v>33</v>
      </c>
      <c r="D27" t="s">
        <v>34</v>
      </c>
      <c r="E27" t="s">
        <v>35</v>
      </c>
      <c r="F27" t="s">
        <v>36</v>
      </c>
    </row>
    <row r="28" spans="1:8" x14ac:dyDescent="0.25">
      <c r="A28">
        <f>INT(($B$21-$E$21)/A23)</f>
        <v>21</v>
      </c>
      <c r="B28">
        <f t="shared" ref="B28:E28" si="1">INT(($B$21-$E$21)/B23)</f>
        <v>21</v>
      </c>
      <c r="C28">
        <f t="shared" si="1"/>
        <v>14</v>
      </c>
      <c r="D28">
        <f t="shared" si="1"/>
        <v>21</v>
      </c>
      <c r="E28">
        <f t="shared" si="1"/>
        <v>21</v>
      </c>
      <c r="F28">
        <v>1</v>
      </c>
    </row>
    <row r="30" spans="1:8" x14ac:dyDescent="0.25">
      <c r="A30" t="s">
        <v>78</v>
      </c>
      <c r="B30" t="s">
        <v>79</v>
      </c>
      <c r="C30" t="s">
        <v>80</v>
      </c>
      <c r="D30" t="s">
        <v>81</v>
      </c>
      <c r="E30" t="s">
        <v>82</v>
      </c>
      <c r="F30" t="s">
        <v>83</v>
      </c>
      <c r="G30" t="s">
        <v>84</v>
      </c>
      <c r="H30" t="s">
        <v>85</v>
      </c>
    </row>
    <row r="31" spans="1:8" x14ac:dyDescent="0.25">
      <c r="A31">
        <f>($B$21-A28*A23)/A25</f>
        <v>300</v>
      </c>
      <c r="B31">
        <f t="shared" ref="B31:H31" si="2">($B$21-B28*B23)/B25</f>
        <v>300</v>
      </c>
      <c r="C31">
        <f t="shared" si="2"/>
        <v>300</v>
      </c>
      <c r="D31">
        <f t="shared" si="2"/>
        <v>300</v>
      </c>
      <c r="E31">
        <f t="shared" si="2"/>
        <v>300</v>
      </c>
      <c r="F31">
        <f>($H$21-F28*F23)/F25</f>
        <v>150</v>
      </c>
      <c r="G31">
        <f>($H$21-F28*G23)/G25</f>
        <v>150</v>
      </c>
      <c r="H31">
        <f>($H$21-F28*H23)/H25</f>
        <v>100</v>
      </c>
    </row>
    <row r="35" spans="4:6" x14ac:dyDescent="0.25">
      <c r="D35" t="s">
        <v>99</v>
      </c>
      <c r="F35">
        <f>SUM(AL2:AL4)+AL5*H21/B21</f>
        <v>2.32125</v>
      </c>
    </row>
    <row r="36" spans="4:6" x14ac:dyDescent="0.25">
      <c r="D36" t="s">
        <v>100</v>
      </c>
      <c r="F36">
        <f>SUM(AL7:AL13)+SUM(AL14:AL16)*H21/B21</f>
        <v>2.3612500000000001</v>
      </c>
    </row>
    <row r="38" spans="4:6" x14ac:dyDescent="0.25">
      <c r="D38" t="s">
        <v>102</v>
      </c>
      <c r="F38">
        <f>B21*F35</f>
        <v>111.42</v>
      </c>
    </row>
    <row r="39" spans="4:6" x14ac:dyDescent="0.25">
      <c r="D39" t="s">
        <v>103</v>
      </c>
      <c r="F39">
        <f>B21*F36</f>
        <v>113.34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2:K20"/>
  <sheetViews>
    <sheetView workbookViewId="0">
      <selection activeCell="D2" sqref="D2:H2"/>
    </sheetView>
  </sheetViews>
  <sheetFormatPr baseColWidth="10" defaultRowHeight="15" x14ac:dyDescent="0.25"/>
  <cols>
    <col min="1" max="1" width="12.140625" bestFit="1" customWidth="1"/>
    <col min="4" max="13" width="12.85546875" customWidth="1"/>
  </cols>
  <sheetData>
    <row r="2" spans="1:11" x14ac:dyDescent="0.25">
      <c r="D2" s="4" t="s">
        <v>9</v>
      </c>
      <c r="E2" s="5"/>
      <c r="F2" s="5"/>
      <c r="G2" s="5"/>
      <c r="H2" s="5"/>
    </row>
    <row r="4" spans="1:11" ht="15" customHeight="1" x14ac:dyDescent="0.25"/>
    <row r="7" spans="1:11" ht="15" customHeight="1" x14ac:dyDescent="0.25"/>
    <row r="8" spans="1:11" ht="15" customHeight="1" x14ac:dyDescent="0.25">
      <c r="A8" s="3" t="s">
        <v>0</v>
      </c>
      <c r="B8" s="3" t="s">
        <v>1</v>
      </c>
      <c r="D8" s="3" t="s">
        <v>13</v>
      </c>
      <c r="E8" s="3" t="s">
        <v>14</v>
      </c>
      <c r="F8" s="3" t="s">
        <v>15</v>
      </c>
      <c r="G8" s="3" t="s">
        <v>16</v>
      </c>
      <c r="H8" s="3" t="s">
        <v>17</v>
      </c>
      <c r="I8" s="3" t="s">
        <v>18</v>
      </c>
      <c r="J8" s="3" t="s">
        <v>10</v>
      </c>
      <c r="K8" s="3" t="s">
        <v>11</v>
      </c>
    </row>
    <row r="9" spans="1:11" x14ac:dyDescent="0.25">
      <c r="A9" s="3"/>
      <c r="B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t="s">
        <v>2</v>
      </c>
      <c r="B10">
        <v>326</v>
      </c>
      <c r="D10">
        <v>8</v>
      </c>
      <c r="E10">
        <v>2.7</v>
      </c>
      <c r="G10">
        <v>1.3</v>
      </c>
      <c r="I10">
        <v>1</v>
      </c>
      <c r="J10">
        <f>E10*D10+G10*F10+I10*H10</f>
        <v>21.6</v>
      </c>
      <c r="K10">
        <f>D10*50+F10*20+H10*10-B10</f>
        <v>74</v>
      </c>
    </row>
    <row r="11" spans="1:11" x14ac:dyDescent="0.25">
      <c r="A11" t="s">
        <v>3</v>
      </c>
      <c r="B11">
        <v>442</v>
      </c>
      <c r="D11">
        <v>10</v>
      </c>
      <c r="E11">
        <v>2.7</v>
      </c>
      <c r="G11">
        <v>1.3</v>
      </c>
      <c r="I11">
        <v>1</v>
      </c>
      <c r="J11">
        <f t="shared" ref="J11:J12" si="0">E11*D11+G11*F11+I11*H11</f>
        <v>27</v>
      </c>
      <c r="K11">
        <f t="shared" ref="K11:K12" si="1">D11*50+F11*20+H11*10-B11</f>
        <v>58</v>
      </c>
    </row>
    <row r="12" spans="1:11" x14ac:dyDescent="0.25">
      <c r="A12" t="s">
        <v>4</v>
      </c>
      <c r="B12">
        <v>357</v>
      </c>
      <c r="D12">
        <v>8</v>
      </c>
      <c r="E12">
        <v>2.8</v>
      </c>
      <c r="G12">
        <v>1.4</v>
      </c>
      <c r="H12" s="1"/>
      <c r="I12" s="1"/>
      <c r="J12">
        <f t="shared" si="0"/>
        <v>22.4</v>
      </c>
      <c r="K12">
        <f t="shared" si="1"/>
        <v>43</v>
      </c>
    </row>
    <row r="13" spans="1:11" x14ac:dyDescent="0.25">
      <c r="A13" t="s">
        <v>5</v>
      </c>
      <c r="B13">
        <v>219</v>
      </c>
      <c r="D13">
        <v>5</v>
      </c>
      <c r="E13">
        <v>2.7</v>
      </c>
      <c r="G13">
        <v>1.3</v>
      </c>
      <c r="I13">
        <v>1</v>
      </c>
      <c r="J13">
        <f>E13*D13+G13*F13+I13*H13</f>
        <v>13.5</v>
      </c>
      <c r="K13">
        <f>D13*50+F13*20+H13*10-B13</f>
        <v>31</v>
      </c>
    </row>
    <row r="14" spans="1:11" x14ac:dyDescent="0.25">
      <c r="A14" t="s">
        <v>6</v>
      </c>
      <c r="B14">
        <v>3</v>
      </c>
      <c r="E14">
        <v>2.7</v>
      </c>
      <c r="G14">
        <v>1.3</v>
      </c>
      <c r="H14">
        <v>1</v>
      </c>
      <c r="I14">
        <v>1</v>
      </c>
      <c r="J14">
        <f>E14*D14+G14*F14+I14*H14</f>
        <v>1</v>
      </c>
      <c r="K14">
        <f>D14*50+F14*20+H14*10-B14</f>
        <v>7</v>
      </c>
    </row>
    <row r="16" spans="1:11" x14ac:dyDescent="0.25">
      <c r="A16" t="s">
        <v>26</v>
      </c>
      <c r="B16">
        <v>125</v>
      </c>
      <c r="D16">
        <v>1</v>
      </c>
      <c r="E16">
        <v>9.89</v>
      </c>
      <c r="F16">
        <v>2</v>
      </c>
      <c r="G16">
        <v>3.33</v>
      </c>
      <c r="H16" s="1"/>
      <c r="I16" s="1"/>
      <c r="J16">
        <f>E16*D16+G16*F16+I16*H16</f>
        <v>16.55</v>
      </c>
      <c r="K16">
        <f>D16*100+F16*25-B16</f>
        <v>25</v>
      </c>
    </row>
    <row r="20" spans="1:11" x14ac:dyDescent="0.25">
      <c r="A20" t="s">
        <v>7</v>
      </c>
      <c r="B20">
        <f>SUM(B10:B14)+B16</f>
        <v>1472</v>
      </c>
      <c r="D20" t="s">
        <v>12</v>
      </c>
      <c r="E20">
        <f>0.9+(SUM(D10:D14)+SUM(F10:F14)+SUM(H10:H14))*0.2</f>
        <v>7.3000000000000007</v>
      </c>
      <c r="I20" s="2" t="s">
        <v>19</v>
      </c>
      <c r="J20" s="2">
        <f>SUM(J10:J14)+E20+J16</f>
        <v>109.35</v>
      </c>
      <c r="K20">
        <f>SUM(K10:K14)</f>
        <v>213</v>
      </c>
    </row>
  </sheetData>
  <mergeCells count="11">
    <mergeCell ref="A8:A9"/>
    <mergeCell ref="B8:B9"/>
    <mergeCell ref="D2:H2"/>
    <mergeCell ref="D8:D9"/>
    <mergeCell ref="J8:J9"/>
    <mergeCell ref="K8:K9"/>
    <mergeCell ref="E8:E9"/>
    <mergeCell ref="F8:F9"/>
    <mergeCell ref="G8:G9"/>
    <mergeCell ref="H8:H9"/>
    <mergeCell ref="I8:I9"/>
  </mergeCells>
  <hyperlinks>
    <hyperlink ref="D2" r:id="rId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2:M20"/>
  <sheetViews>
    <sheetView workbookViewId="0">
      <selection activeCell="D2" sqref="D2:H2"/>
    </sheetView>
  </sheetViews>
  <sheetFormatPr baseColWidth="10" defaultRowHeight="15" x14ac:dyDescent="0.25"/>
  <cols>
    <col min="1" max="1" width="12.140625" bestFit="1" customWidth="1"/>
    <col min="4" max="11" width="13.5703125" customWidth="1"/>
  </cols>
  <sheetData>
    <row r="2" spans="1:13" x14ac:dyDescent="0.25">
      <c r="D2" s="4" t="s">
        <v>8</v>
      </c>
      <c r="E2" s="5"/>
      <c r="F2" s="5"/>
      <c r="G2" s="5"/>
      <c r="H2" s="5"/>
    </row>
    <row r="8" spans="1:13" ht="15" customHeight="1" x14ac:dyDescent="0.25">
      <c r="A8" s="3" t="s">
        <v>0</v>
      </c>
      <c r="B8" s="3" t="s">
        <v>1</v>
      </c>
      <c r="D8" s="3" t="s">
        <v>20</v>
      </c>
      <c r="E8" s="3" t="s">
        <v>25</v>
      </c>
      <c r="F8" s="3" t="s">
        <v>21</v>
      </c>
      <c r="G8" s="3" t="s">
        <v>24</v>
      </c>
      <c r="H8" s="3" t="s">
        <v>22</v>
      </c>
      <c r="I8" s="3" t="s">
        <v>23</v>
      </c>
      <c r="J8" s="3" t="s">
        <v>17</v>
      </c>
      <c r="K8" s="3" t="s">
        <v>18</v>
      </c>
      <c r="L8" s="3" t="s">
        <v>10</v>
      </c>
      <c r="M8" s="3" t="s">
        <v>11</v>
      </c>
    </row>
    <row r="9" spans="1:13" x14ac:dyDescent="0.25">
      <c r="A9" s="3"/>
      <c r="B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t="s">
        <v>2</v>
      </c>
      <c r="B10">
        <f>'Vendeur 1'!B10</f>
        <v>326</v>
      </c>
      <c r="D10">
        <v>1</v>
      </c>
      <c r="E10">
        <v>19</v>
      </c>
      <c r="G10">
        <v>4.99</v>
      </c>
      <c r="I10">
        <v>2.2000000000000002</v>
      </c>
      <c r="K10">
        <v>1.69</v>
      </c>
      <c r="L10">
        <f>E10*D10+G10*F10+I10*H10+K10*J10</f>
        <v>19</v>
      </c>
      <c r="M10">
        <f>D10*500+F10*100+H10*25+J10*10-B10</f>
        <v>174</v>
      </c>
    </row>
    <row r="11" spans="1:13" x14ac:dyDescent="0.25">
      <c r="A11" t="s">
        <v>3</v>
      </c>
      <c r="B11">
        <f>'Vendeur 1'!B11</f>
        <v>442</v>
      </c>
      <c r="D11">
        <v>1</v>
      </c>
      <c r="E11">
        <v>15</v>
      </c>
      <c r="G11">
        <v>4.99</v>
      </c>
      <c r="I11">
        <v>2.2000000000000002</v>
      </c>
      <c r="K11">
        <v>1.69</v>
      </c>
      <c r="L11">
        <f t="shared" ref="L11" si="0">E11*D11+G11*F11+I11*H11+K11*J11</f>
        <v>15</v>
      </c>
      <c r="M11">
        <f t="shared" ref="M11:M12" si="1">D11*500+F11*100+H11*25+J11*10-B11</f>
        <v>58</v>
      </c>
    </row>
    <row r="12" spans="1:13" x14ac:dyDescent="0.25">
      <c r="A12" t="s">
        <v>4</v>
      </c>
      <c r="B12">
        <f>'Vendeur 1'!B12</f>
        <v>357</v>
      </c>
      <c r="D12">
        <v>1</v>
      </c>
      <c r="E12">
        <v>25</v>
      </c>
      <c r="G12">
        <v>6.99</v>
      </c>
      <c r="I12">
        <v>2.5</v>
      </c>
      <c r="K12">
        <v>1.99</v>
      </c>
      <c r="L12">
        <f>E12*D12+G12*F12+I12*H12+K12*J12</f>
        <v>25</v>
      </c>
      <c r="M12">
        <f t="shared" si="1"/>
        <v>143</v>
      </c>
    </row>
    <row r="13" spans="1:13" x14ac:dyDescent="0.25">
      <c r="A13" t="s">
        <v>5</v>
      </c>
      <c r="B13">
        <f>'Vendeur 1'!B13</f>
        <v>219</v>
      </c>
      <c r="E13">
        <v>19</v>
      </c>
      <c r="F13">
        <v>3</v>
      </c>
      <c r="G13">
        <v>5.99</v>
      </c>
      <c r="I13">
        <v>2.2999999999999998</v>
      </c>
      <c r="K13">
        <v>1.79</v>
      </c>
      <c r="L13">
        <f>E13*D13+G13*F13+I13*H13+K13*J13</f>
        <v>17.97</v>
      </c>
      <c r="M13">
        <f>D13*500+F13*100+H13*25+J13*10-B13</f>
        <v>81</v>
      </c>
    </row>
    <row r="14" spans="1:13" x14ac:dyDescent="0.25">
      <c r="A14" t="s">
        <v>6</v>
      </c>
      <c r="B14">
        <f>'Vendeur 1'!B14</f>
        <v>3</v>
      </c>
      <c r="E14">
        <v>15</v>
      </c>
      <c r="G14">
        <v>4.99</v>
      </c>
      <c r="I14">
        <v>2.2000000000000002</v>
      </c>
      <c r="J14">
        <v>1</v>
      </c>
      <c r="K14">
        <v>1.69</v>
      </c>
      <c r="L14">
        <f>E14*D14+G14*F14+I14*H14+K14*J14</f>
        <v>1.69</v>
      </c>
      <c r="M14">
        <f>D14*500+F14*100+H14*25+J14*10-B14</f>
        <v>7</v>
      </c>
    </row>
    <row r="16" spans="1:13" x14ac:dyDescent="0.25">
      <c r="A16" t="s">
        <v>26</v>
      </c>
      <c r="B16">
        <f>'Vendeur 1'!B16</f>
        <v>125</v>
      </c>
      <c r="D16" s="1"/>
      <c r="E16" s="1"/>
      <c r="F16">
        <v>1</v>
      </c>
      <c r="G16">
        <v>9.89</v>
      </c>
      <c r="H16">
        <v>2</v>
      </c>
      <c r="I16">
        <v>3.33</v>
      </c>
      <c r="K16">
        <v>1.69</v>
      </c>
      <c r="L16">
        <f>E16*D16+G16*F16+I16*H16+K16*J16</f>
        <v>16.55</v>
      </c>
      <c r="M16">
        <f>D16*500+F16*100+H16*25+J16*10-B16</f>
        <v>25</v>
      </c>
    </row>
    <row r="20" spans="1:13" x14ac:dyDescent="0.25">
      <c r="A20" t="s">
        <v>7</v>
      </c>
      <c r="B20">
        <f>SUM(B10:B14)+B16</f>
        <v>1472</v>
      </c>
      <c r="D20" t="s">
        <v>12</v>
      </c>
      <c r="E20">
        <v>0</v>
      </c>
      <c r="K20" s="2" t="s">
        <v>19</v>
      </c>
      <c r="L20" s="2">
        <f>SUM(L10:L14)+E20+L16</f>
        <v>95.21</v>
      </c>
      <c r="M20">
        <f>SUM(M10:M14)</f>
        <v>463</v>
      </c>
    </row>
  </sheetData>
  <mergeCells count="13">
    <mergeCell ref="D2:H2"/>
    <mergeCell ref="A8:A9"/>
    <mergeCell ref="B8:B9"/>
    <mergeCell ref="D8:D9"/>
    <mergeCell ref="E8:E9"/>
    <mergeCell ref="F8:F9"/>
    <mergeCell ref="G8:G9"/>
    <mergeCell ref="H8:H9"/>
    <mergeCell ref="I8:I9"/>
    <mergeCell ref="L8:L9"/>
    <mergeCell ref="M8:M9"/>
    <mergeCell ref="J8:J9"/>
    <mergeCell ref="K8:K9"/>
  </mergeCells>
  <hyperlinks>
    <hyperlink ref="D2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Resistances</vt:lpstr>
      <vt:lpstr>Vendeur 1</vt:lpstr>
      <vt:lpstr>Vendeur 2</vt:lpstr>
    </vt:vector>
  </TitlesOfParts>
  <Company>SNECMA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Guérin</dc:creator>
  <cp:lastModifiedBy>CANEL Quentin</cp:lastModifiedBy>
  <dcterms:created xsi:type="dcterms:W3CDTF">2015-08-04T11:59:49Z</dcterms:created>
  <dcterms:modified xsi:type="dcterms:W3CDTF">2015-08-19T09:26:00Z</dcterms:modified>
</cp:coreProperties>
</file>